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M:\Client Fulfillment\Calculators\"/>
    </mc:Choice>
  </mc:AlternateContent>
  <xr:revisionPtr revIDLastSave="0" documentId="13_ncr:1_{17CB2CA8-3C29-44EA-A770-A8F4C5DDCFA7}" xr6:coauthVersionLast="47" xr6:coauthVersionMax="47" xr10:uidLastSave="{00000000-0000-0000-0000-000000000000}"/>
  <bookViews>
    <workbookView xWindow="6228" yWindow="3444" windowWidth="32256" windowHeight="18816" firstSheet="1" activeTab="1" xr2:uid="{00000000-000D-0000-FFFF-FFFF00000000}"/>
  </bookViews>
  <sheets>
    <sheet name="Revision Log" sheetId="9" state="hidden" r:id="rId1"/>
    <sheet name="Calculator" sheetId="5" r:id="rId2"/>
    <sheet name="Calculator Info" sheetId="3" state="hidden" r:id="rId3"/>
    <sheet name="Co-Op Info" sheetId="1" state="hidden" r:id="rId4"/>
    <sheet name="Fabric Upcharge" sheetId="2" state="hidden" r:id="rId5"/>
    <sheet name="Pic" sheetId="10" state="hidden" r:id="rId6"/>
  </sheets>
  <definedNames>
    <definedName name="PICTURE">INDIRECT('Calculator Info'!$C$46)</definedName>
    <definedName name="PICTURE1">Pic!$C$2</definedName>
    <definedName name="PICTURE2">Pic!$C$3</definedName>
    <definedName name="PICTURE3">Pic!$C$4</definedName>
    <definedName name="_xlnm.Print_Area" localSheetId="1">Calculator!$H$2:$N$44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3" l="1"/>
  <c r="K35" i="3"/>
  <c r="E3" i="3"/>
  <c r="D3" i="3"/>
  <c r="F24" i="3" s="1"/>
  <c r="F23" i="3" l="1"/>
  <c r="F19" i="3"/>
  <c r="F20" i="3"/>
  <c r="F21" i="3"/>
  <c r="F22" i="3"/>
  <c r="F18" i="3"/>
  <c r="C46" i="3"/>
  <c r="E17" i="3"/>
  <c r="D17" i="3"/>
  <c r="C17" i="3"/>
  <c r="M30" i="3" s="1"/>
  <c r="Q30" i="3" s="1"/>
  <c r="F17" i="3"/>
  <c r="O30" i="3" l="1"/>
  <c r="P30" i="3"/>
  <c r="G20" i="3" s="1"/>
  <c r="C30" i="3"/>
  <c r="C31" i="3"/>
  <c r="C32" i="3"/>
  <c r="C33" i="3"/>
  <c r="C34" i="3"/>
  <c r="C35" i="3"/>
  <c r="C36" i="3"/>
  <c r="C37" i="3"/>
  <c r="C38" i="3"/>
  <c r="C40" i="3"/>
  <c r="C39" i="3"/>
  <c r="C41" i="3"/>
  <c r="H18" i="5"/>
  <c r="D6" i="3"/>
  <c r="G19" i="3" l="1"/>
  <c r="G23" i="3"/>
  <c r="D23" i="3" s="1"/>
  <c r="G18" i="3"/>
  <c r="D18" i="3" s="1"/>
  <c r="G24" i="3"/>
  <c r="D24" i="3" s="1"/>
  <c r="G22" i="3"/>
  <c r="D22" i="3" s="1"/>
  <c r="G21" i="3"/>
  <c r="D21" i="3" s="1"/>
  <c r="N30" i="3"/>
  <c r="D20" i="3"/>
  <c r="J18" i="5"/>
  <c r="R30" i="3" l="1"/>
  <c r="S30" i="3" s="1"/>
  <c r="L18" i="5"/>
  <c r="N18" i="5" l="1"/>
  <c r="H40" i="5"/>
  <c r="J6" i="5"/>
  <c r="I34" i="5" l="1"/>
  <c r="M18" i="5"/>
  <c r="D19" i="3" l="1"/>
  <c r="M31" i="3" s="1"/>
  <c r="O31" i="3" l="1"/>
  <c r="P31" i="3"/>
  <c r="Q31" i="3"/>
  <c r="D41" i="3"/>
  <c r="D7" i="3"/>
  <c r="D37" i="3"/>
  <c r="D32" i="3"/>
  <c r="D38" i="3"/>
  <c r="D31" i="3"/>
  <c r="D40" i="3"/>
  <c r="D36" i="3"/>
  <c r="D34" i="3"/>
  <c r="D35" i="3"/>
  <c r="J20" i="5"/>
  <c r="D39" i="3"/>
  <c r="D33" i="3"/>
  <c r="D30" i="3"/>
  <c r="H20" i="5"/>
  <c r="N31" i="3" l="1"/>
  <c r="R31" i="3" s="1"/>
  <c r="H21" i="3"/>
  <c r="E21" i="3" s="1"/>
  <c r="H22" i="3"/>
  <c r="E22" i="3" s="1"/>
  <c r="H20" i="3"/>
  <c r="E20" i="3" s="1"/>
  <c r="H23" i="3"/>
  <c r="E23" i="3" s="1"/>
  <c r="H24" i="3"/>
  <c r="E24" i="3" s="1"/>
  <c r="H18" i="3"/>
  <c r="E18" i="3" s="1"/>
  <c r="H19" i="3"/>
  <c r="E19" i="3" s="1"/>
  <c r="M32" i="3" l="1"/>
  <c r="E36" i="3" s="1"/>
  <c r="L20" i="5"/>
  <c r="M20" i="5" s="1"/>
  <c r="S31" i="3"/>
  <c r="E31" i="3" l="1"/>
  <c r="D8" i="3"/>
  <c r="E38" i="3"/>
  <c r="H22" i="5"/>
  <c r="J22" i="5"/>
  <c r="E39" i="3"/>
  <c r="E32" i="3"/>
  <c r="J31" i="3"/>
  <c r="E34" i="3"/>
  <c r="O32" i="3"/>
  <c r="E33" i="3"/>
  <c r="E30" i="3"/>
  <c r="N32" i="3" s="1"/>
  <c r="E41" i="3"/>
  <c r="E37" i="3"/>
  <c r="E40" i="3"/>
  <c r="P32" i="3"/>
  <c r="I24" i="3" s="1"/>
  <c r="E35" i="3"/>
  <c r="Q32" i="3"/>
  <c r="N20" i="5"/>
  <c r="R32" i="3" l="1"/>
  <c r="S32" i="3" s="1"/>
  <c r="N22" i="5" s="1"/>
  <c r="I18" i="3"/>
  <c r="M33" i="3" s="1"/>
  <c r="F36" i="3" s="1"/>
  <c r="I23" i="3"/>
  <c r="I22" i="3"/>
  <c r="I20" i="3"/>
  <c r="I21" i="3"/>
  <c r="I19" i="3"/>
  <c r="L22" i="5"/>
  <c r="M22" i="5" s="1"/>
  <c r="F33" i="3" l="1"/>
  <c r="P33" i="3"/>
  <c r="J32" i="3"/>
  <c r="J33" i="3"/>
  <c r="F37" i="3"/>
  <c r="F40" i="3"/>
  <c r="F38" i="3"/>
  <c r="F35" i="3"/>
  <c r="F34" i="3"/>
  <c r="D9" i="3"/>
  <c r="C11" i="3" s="1"/>
  <c r="F31" i="3"/>
  <c r="F41" i="3"/>
  <c r="F30" i="3"/>
  <c r="N33" i="3" s="1"/>
  <c r="L24" i="5" s="1"/>
  <c r="M24" i="5" s="1"/>
  <c r="H24" i="5"/>
  <c r="O33" i="3"/>
  <c r="Q33" i="3"/>
  <c r="F39" i="3"/>
  <c r="F32" i="3"/>
  <c r="J24" i="5"/>
  <c r="R33" i="3" l="1"/>
  <c r="R34" i="3" s="1"/>
  <c r="I33" i="5" s="1"/>
  <c r="H6" i="5" l="1"/>
  <c r="S33" i="3"/>
  <c r="N24" i="5" s="1"/>
  <c r="Q34" i="3"/>
  <c r="I32" i="5" s="1"/>
  <c r="S34" i="3" l="1"/>
  <c r="H4" i="3" s="1"/>
  <c r="I35" i="5" s="1"/>
</calcChain>
</file>

<file path=xl/sharedStrings.xml><?xml version="1.0" encoding="utf-8"?>
<sst xmlns="http://schemas.openxmlformats.org/spreadsheetml/2006/main" count="208" uniqueCount="136">
  <si>
    <t>Description</t>
  </si>
  <si>
    <t>Grade</t>
  </si>
  <si>
    <t>n/a</t>
  </si>
  <si>
    <t>COM</t>
  </si>
  <si>
    <t>COL</t>
  </si>
  <si>
    <t>GA</t>
  </si>
  <si>
    <t>G1</t>
  </si>
  <si>
    <t>G2</t>
  </si>
  <si>
    <t>G3</t>
  </si>
  <si>
    <t>G4</t>
  </si>
  <si>
    <t>G5</t>
  </si>
  <si>
    <t>G6</t>
  </si>
  <si>
    <t>G7</t>
  </si>
  <si>
    <t>G8</t>
  </si>
  <si>
    <t>G8+</t>
  </si>
  <si>
    <t>Tone</t>
  </si>
  <si>
    <t>Charge</t>
  </si>
  <si>
    <t>Upcharge</t>
  </si>
  <si>
    <t>ITSM Model</t>
  </si>
  <si>
    <t>Model</t>
  </si>
  <si>
    <t>Model Number</t>
  </si>
  <si>
    <t xml:space="preserve"> </t>
  </si>
  <si>
    <t>GRADE</t>
  </si>
  <si>
    <t>YDS</t>
  </si>
  <si>
    <t>For Grade 8+ fabrics, please contact Customer Service for pricing.</t>
  </si>
  <si>
    <t>SELECT MULTI-TONE OPTION</t>
  </si>
  <si>
    <t>Unit List Price</t>
  </si>
  <si>
    <t>Multi-Tone Upcharge</t>
  </si>
  <si>
    <t>Total List Price</t>
  </si>
  <si>
    <t>NOTES:</t>
  </si>
  <si>
    <r>
      <t xml:space="preserve">Total List Price </t>
    </r>
    <r>
      <rPr>
        <u/>
        <sz val="11"/>
        <rFont val="Arial Narrow"/>
        <family val="2"/>
      </rPr>
      <t>includes</t>
    </r>
    <r>
      <rPr>
        <sz val="11"/>
        <rFont val="Arial Narrow"/>
        <family val="2"/>
      </rPr>
      <t xml:space="preserve"> upcharges for multi-tone fabric upholstery.</t>
    </r>
  </si>
  <si>
    <t>As applicable, please add price of  any additional options (electrical units, premium metal finishes, moisture barrier, etc.) to the</t>
  </si>
  <si>
    <t>Total List Price for final unit calculation.</t>
  </si>
  <si>
    <t>MTONE:</t>
  </si>
  <si>
    <t>PIC</t>
  </si>
  <si>
    <t>PIC:</t>
  </si>
  <si>
    <t>COM:</t>
  </si>
  <si>
    <t>YARDAGE UPCHARGE:</t>
  </si>
  <si>
    <t>GRADE DROP DOWN:</t>
  </si>
  <si>
    <t>PULLED FROM CALCULATOR CONTROLS</t>
  </si>
  <si>
    <t>Revision</t>
  </si>
  <si>
    <t>Date</t>
  </si>
  <si>
    <t>By</t>
  </si>
  <si>
    <t>NT</t>
  </si>
  <si>
    <t>Initial Creation</t>
  </si>
  <si>
    <t>SW</t>
  </si>
  <si>
    <t>BW</t>
  </si>
  <si>
    <t>SU</t>
  </si>
  <si>
    <t>BU</t>
  </si>
  <si>
    <t>-SW</t>
  </si>
  <si>
    <t>-BW</t>
  </si>
  <si>
    <t>-SU</t>
  </si>
  <si>
    <t>-BU</t>
  </si>
  <si>
    <t>-24T</t>
  </si>
  <si>
    <t>-24T-CO</t>
  </si>
  <si>
    <t>-24T-FE</t>
  </si>
  <si>
    <t>24T</t>
  </si>
  <si>
    <t>Seat Only, Wood Accent</t>
  </si>
  <si>
    <t>Seat with Backrest, Wood Accent</t>
  </si>
  <si>
    <t>Seat Only, Fully Upholstered</t>
  </si>
  <si>
    <t>Seat with Backrest, Fully Upholstered</t>
  </si>
  <si>
    <t>Upholstery</t>
  </si>
  <si>
    <t>Slots</t>
  </si>
  <si>
    <t>OPTIONS</t>
  </si>
  <si>
    <t>SLOT1</t>
  </si>
  <si>
    <t>SLOT2</t>
  </si>
  <si>
    <t>SLOT3</t>
  </si>
  <si>
    <t>SLOT4</t>
  </si>
  <si>
    <t>24T-CO</t>
  </si>
  <si>
    <t>24T-FE</t>
  </si>
  <si>
    <t>G CHARGE</t>
  </si>
  <si>
    <t>TOTAL:</t>
  </si>
  <si>
    <t>Slot1</t>
  </si>
  <si>
    <t>Slot2</t>
  </si>
  <si>
    <t>Slot3</t>
  </si>
  <si>
    <t>Slot4</t>
  </si>
  <si>
    <t>OPTIONS &amp; YARDAGE REQUIREMENT</t>
  </si>
  <si>
    <t>PICTURE1</t>
  </si>
  <si>
    <t>PICTURE2</t>
  </si>
  <si>
    <t>PICTURE3</t>
  </si>
  <si>
    <t>MODEL2</t>
  </si>
  <si>
    <t>Total</t>
  </si>
  <si>
    <t>YARDS</t>
  </si>
  <si>
    <t>OPTION1</t>
  </si>
  <si>
    <t>OPTION2</t>
  </si>
  <si>
    <t>OPTION3</t>
  </si>
  <si>
    <t>MODEL #</t>
  </si>
  <si>
    <t>CATEGORY</t>
  </si>
  <si>
    <t>CMB1</t>
  </si>
  <si>
    <t>CMB2</t>
  </si>
  <si>
    <t>CAT</t>
  </si>
  <si>
    <t>7602-( )-( )</t>
  </si>
  <si>
    <t>7603-( )-( )-( )</t>
  </si>
  <si>
    <t>7604-( )-( )-( )-( )</t>
  </si>
  <si>
    <t>24" Wide Integrated Table</t>
  </si>
  <si>
    <t>24" Wide Integrated Table, Corian Top</t>
  </si>
  <si>
    <t>24" Wide Table Integrated Table, Fenix Top</t>
  </si>
  <si>
    <t>OPTION4</t>
  </si>
  <si>
    <t>END</t>
  </si>
  <si>
    <t>General Edits</t>
  </si>
  <si>
    <t>FIXED VALUE</t>
  </si>
  <si>
    <t>CALCULATED VALUE</t>
  </si>
  <si>
    <t>PULLED FROM "Co-Op Info"</t>
  </si>
  <si>
    <t>PULLED FROM "Fabric Upcharge"</t>
  </si>
  <si>
    <t>Grade Upcharge</t>
  </si>
  <si>
    <t>OPTIONS DROP DOWN:</t>
  </si>
  <si>
    <t>MODEL:</t>
  </si>
  <si>
    <t>Section</t>
  </si>
  <si>
    <t>LIST PRICE</t>
  </si>
  <si>
    <t>2-Unit Bench</t>
  </si>
  <si>
    <t>3-Unit Bench</t>
  </si>
  <si>
    <t>4-Unit Bench</t>
  </si>
  <si>
    <t>12" Wide Right End Table</t>
  </si>
  <si>
    <t>12" Wide Right End Table, Corian Top</t>
  </si>
  <si>
    <t>12" Wide Right End Table, Fenix Top</t>
  </si>
  <si>
    <t>12TR</t>
  </si>
  <si>
    <t>12TR-CO</t>
  </si>
  <si>
    <t>12TR-FE</t>
  </si>
  <si>
    <t>-12TR</t>
  </si>
  <si>
    <t>-12TR-CO</t>
  </si>
  <si>
    <t>-12TR-FE</t>
  </si>
  <si>
    <t>12TL</t>
  </si>
  <si>
    <t>-12TL</t>
  </si>
  <si>
    <t>12TL-CO</t>
  </si>
  <si>
    <t>-12TL-CO</t>
  </si>
  <si>
    <t>12TL-FE</t>
  </si>
  <si>
    <t>-12TL-FE</t>
  </si>
  <si>
    <t>12" Wide Left End Table</t>
  </si>
  <si>
    <t>12" Wide Left End Table, Corian Top</t>
  </si>
  <si>
    <t>12" Wide Left End Table, Fenix Top</t>
  </si>
  <si>
    <t>Removed End Tables</t>
  </si>
  <si>
    <t>FLIPSIDE MODEL BUILDER</t>
  </si>
  <si>
    <t>Choose Model Number</t>
  </si>
  <si>
    <t>SELECT MODULES - STARTING FROM LEFT TO RIGHT</t>
  </si>
  <si>
    <t>2025 Price Increase</t>
  </si>
  <si>
    <t>Effective Date: May 1st,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</si>
</sst>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sz val="8"/>
      <color rgb="FF000000"/>
      <name val="Segoe UI"/>
      <family val="2"/>
    </font>
    <font>
      <sz val="11"/>
      <name val="MetaBookLF-Roman"/>
      <family val="2"/>
    </font>
    <font>
      <u/>
      <sz val="11"/>
      <name val="Arial Narrow"/>
      <family val="2"/>
    </font>
    <font>
      <b/>
      <sz val="11"/>
      <name val="Calibri"/>
      <family val="2"/>
      <scheme val="minor"/>
    </font>
    <font>
      <b/>
      <sz val="9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11"/>
      <name val="Bembo"/>
      <family val="1"/>
    </font>
    <font>
      <b/>
      <sz val="12"/>
      <name val="Arial"/>
      <family val="2"/>
    </font>
    <font>
      <b/>
      <sz val="22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3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rgb="FF3F3F3F"/>
      </left>
      <right/>
      <top/>
      <bottom style="double">
        <color rgb="FF3F3F3F"/>
      </bottom>
      <diagonal/>
    </border>
    <border>
      <left style="thick">
        <color auto="1"/>
      </left>
      <right style="double">
        <color rgb="FF3F3F3F"/>
      </right>
      <top/>
      <bottom style="double">
        <color rgb="FF3F3F3F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7" fillId="0" borderId="0"/>
  </cellStyleXfs>
  <cellXfs count="10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1" applyNumberFormat="1" applyFont="1"/>
    <xf numFmtId="0" fontId="0" fillId="4" borderId="10" xfId="0" applyFill="1" applyBorder="1" applyAlignment="1">
      <alignment horizontal="center"/>
    </xf>
    <xf numFmtId="0" fontId="2" fillId="2" borderId="1" xfId="2" applyAlignment="1">
      <alignment horizontal="center"/>
    </xf>
    <xf numFmtId="0" fontId="2" fillId="2" borderId="11" xfId="2" applyBorder="1" applyAlignment="1">
      <alignment horizontal="center"/>
    </xf>
    <xf numFmtId="0" fontId="0" fillId="0" borderId="10" xfId="0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right"/>
      <protection hidden="1"/>
    </xf>
    <xf numFmtId="164" fontId="6" fillId="0" borderId="0" xfId="0" applyNumberFormat="1" applyFont="1" applyAlignment="1" applyProtection="1">
      <alignment horizontal="right"/>
      <protection hidden="1"/>
    </xf>
    <xf numFmtId="0" fontId="7" fillId="3" borderId="0" xfId="0" applyFont="1" applyFill="1" applyProtection="1">
      <protection hidden="1"/>
    </xf>
    <xf numFmtId="164" fontId="7" fillId="3" borderId="0" xfId="0" applyNumberFormat="1" applyFont="1" applyFill="1" applyAlignment="1" applyProtection="1">
      <alignment horizontal="right"/>
      <protection hidden="1"/>
    </xf>
    <xf numFmtId="0" fontId="10" fillId="0" borderId="0" xfId="0" applyFont="1" applyProtection="1">
      <protection hidden="1"/>
    </xf>
    <xf numFmtId="0" fontId="6" fillId="0" borderId="0" xfId="0" applyFont="1" applyAlignment="1" applyProtection="1">
      <alignment horizontal="left" indent="2"/>
      <protection hidden="1"/>
    </xf>
    <xf numFmtId="0" fontId="10" fillId="0" borderId="0" xfId="0" applyFont="1" applyAlignment="1" applyProtection="1">
      <alignment horizontal="center"/>
      <protection hidden="1"/>
    </xf>
    <xf numFmtId="165" fontId="3" fillId="0" borderId="0" xfId="1" applyNumberFormat="1" applyFont="1" applyAlignment="1">
      <alignment horizontal="center"/>
    </xf>
    <xf numFmtId="0" fontId="0" fillId="4" borderId="12" xfId="0" applyFill="1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6" fillId="7" borderId="2" xfId="0" applyFont="1" applyFill="1" applyBorder="1" applyProtection="1">
      <protection hidden="1"/>
    </xf>
    <xf numFmtId="0" fontId="7" fillId="7" borderId="3" xfId="0" applyFont="1" applyFill="1" applyBorder="1" applyProtection="1">
      <protection hidden="1"/>
    </xf>
    <xf numFmtId="0" fontId="6" fillId="7" borderId="3" xfId="0" applyFont="1" applyFill="1" applyBorder="1" applyProtection="1">
      <protection hidden="1"/>
    </xf>
    <xf numFmtId="0" fontId="6" fillId="7" borderId="4" xfId="0" applyFont="1" applyFill="1" applyBorder="1" applyProtection="1">
      <protection hidden="1"/>
    </xf>
    <xf numFmtId="0" fontId="6" fillId="7" borderId="0" xfId="0" applyFont="1" applyFill="1" applyProtection="1">
      <protection hidden="1"/>
    </xf>
    <xf numFmtId="0" fontId="6" fillId="7" borderId="6" xfId="0" applyFont="1" applyFill="1" applyBorder="1" applyProtection="1">
      <protection hidden="1"/>
    </xf>
    <xf numFmtId="0" fontId="6" fillId="7" borderId="7" xfId="0" applyFont="1" applyFill="1" applyBorder="1" applyProtection="1">
      <protection hidden="1"/>
    </xf>
    <xf numFmtId="0" fontId="6" fillId="7" borderId="8" xfId="0" applyFont="1" applyFill="1" applyBorder="1" applyProtection="1">
      <protection hidden="1"/>
    </xf>
    <xf numFmtId="0" fontId="6" fillId="7" borderId="9" xfId="0" applyFont="1" applyFill="1" applyBorder="1" applyProtection="1">
      <protection hidden="1"/>
    </xf>
    <xf numFmtId="0" fontId="7" fillId="7" borderId="0" xfId="0" applyFont="1" applyFill="1" applyAlignment="1" applyProtection="1">
      <alignment horizontal="left" indent="2"/>
      <protection hidden="1"/>
    </xf>
    <xf numFmtId="0" fontId="14" fillId="7" borderId="5" xfId="0" applyFont="1" applyFill="1" applyBorder="1" applyAlignment="1" applyProtection="1">
      <alignment horizontal="left" indent="1"/>
      <protection hidden="1"/>
    </xf>
    <xf numFmtId="0" fontId="15" fillId="7" borderId="5" xfId="0" applyFont="1" applyFill="1" applyBorder="1" applyProtection="1">
      <protection hidden="1"/>
    </xf>
    <xf numFmtId="0" fontId="14" fillId="7" borderId="5" xfId="0" applyFont="1" applyFill="1" applyBorder="1" applyAlignment="1" applyProtection="1">
      <alignment horizontal="left" indent="2"/>
      <protection hidden="1"/>
    </xf>
    <xf numFmtId="0" fontId="13" fillId="0" borderId="0" xfId="0" applyFont="1" applyProtection="1">
      <protection hidden="1"/>
    </xf>
    <xf numFmtId="0" fontId="16" fillId="7" borderId="5" xfId="0" applyFont="1" applyFill="1" applyBorder="1" applyAlignment="1" applyProtection="1">
      <alignment horizontal="left" indent="1"/>
      <protection hidden="1"/>
    </xf>
    <xf numFmtId="0" fontId="12" fillId="6" borderId="10" xfId="3" applyFont="1" applyFill="1" applyBorder="1" applyAlignment="1">
      <alignment horizontal="center"/>
    </xf>
    <xf numFmtId="14" fontId="4" fillId="0" borderId="16" xfId="3" applyNumberFormat="1" applyFont="1" applyBorder="1" applyAlignment="1">
      <alignment horizontal="center"/>
    </xf>
    <xf numFmtId="0" fontId="4" fillId="0" borderId="16" xfId="3" applyFont="1" applyBorder="1" applyAlignment="1">
      <alignment horizontal="center"/>
    </xf>
    <xf numFmtId="0" fontId="4" fillId="0" borderId="16" xfId="3" applyFont="1" applyBorder="1"/>
    <xf numFmtId="0" fontId="18" fillId="0" borderId="0" xfId="0" applyFont="1" applyAlignment="1" applyProtection="1">
      <alignment horizontal="left"/>
      <protection hidden="1"/>
    </xf>
    <xf numFmtId="0" fontId="19" fillId="0" borderId="0" xfId="0" applyFont="1" applyAlignment="1" applyProtection="1">
      <alignment horizontal="left"/>
      <protection hidden="1"/>
    </xf>
    <xf numFmtId="44" fontId="0" fillId="0" borderId="0" xfId="1" applyFont="1"/>
    <xf numFmtId="0" fontId="16" fillId="7" borderId="0" xfId="0" applyFont="1" applyFill="1" applyAlignment="1" applyProtection="1">
      <alignment horizontal="left" indent="1"/>
      <protection hidden="1"/>
    </xf>
    <xf numFmtId="164" fontId="4" fillId="0" borderId="0" xfId="1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3" fillId="0" borderId="0" xfId="0" applyFont="1"/>
    <xf numFmtId="165" fontId="3" fillId="0" borderId="0" xfId="0" applyNumberFormat="1" applyFont="1"/>
    <xf numFmtId="0" fontId="0" fillId="0" borderId="17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center"/>
    </xf>
    <xf numFmtId="0" fontId="3" fillId="5" borderId="10" xfId="0" applyFont="1" applyFill="1" applyBorder="1" applyAlignment="1">
      <alignment horizontal="left"/>
    </xf>
    <xf numFmtId="0" fontId="0" fillId="5" borderId="10" xfId="0" applyFill="1" applyBorder="1"/>
    <xf numFmtId="0" fontId="4" fillId="4" borderId="10" xfId="0" applyFont="1" applyFill="1" applyBorder="1" applyAlignment="1">
      <alignment horizontal="center"/>
    </xf>
    <xf numFmtId="0" fontId="2" fillId="2" borderId="18" xfId="2" applyBorder="1" applyAlignment="1">
      <alignment horizontal="center"/>
    </xf>
    <xf numFmtId="0" fontId="3" fillId="9" borderId="10" xfId="0" applyFont="1" applyFill="1" applyBorder="1" applyAlignment="1">
      <alignment horizontal="center"/>
    </xf>
    <xf numFmtId="165" fontId="0" fillId="5" borderId="10" xfId="1" applyNumberFormat="1" applyFont="1" applyFill="1" applyBorder="1" applyAlignment="1">
      <alignment horizontal="center"/>
    </xf>
    <xf numFmtId="165" fontId="3" fillId="5" borderId="20" xfId="1" applyNumberFormat="1" applyFont="1" applyFill="1" applyBorder="1" applyAlignment="1">
      <alignment horizontal="center"/>
    </xf>
    <xf numFmtId="165" fontId="21" fillId="0" borderId="19" xfId="0" applyNumberFormat="1" applyFont="1" applyBorder="1"/>
    <xf numFmtId="0" fontId="0" fillId="10" borderId="0" xfId="0" applyFill="1"/>
    <xf numFmtId="0" fontId="2" fillId="2" borderId="21" xfId="2" applyBorder="1"/>
    <xf numFmtId="0" fontId="0" fillId="4" borderId="10" xfId="0" applyFill="1" applyBorder="1"/>
    <xf numFmtId="165" fontId="12" fillId="8" borderId="13" xfId="1" applyNumberFormat="1" applyFont="1" applyFill="1" applyBorder="1" applyAlignment="1">
      <alignment horizontal="center"/>
    </xf>
    <xf numFmtId="165" fontId="0" fillId="8" borderId="10" xfId="1" applyNumberFormat="1" applyFont="1" applyFill="1" applyBorder="1" applyAlignment="1">
      <alignment horizontal="center"/>
    </xf>
    <xf numFmtId="0" fontId="0" fillId="8" borderId="10" xfId="0" applyFill="1" applyBorder="1"/>
    <xf numFmtId="0" fontId="0" fillId="0" borderId="12" xfId="0" applyBorder="1" applyAlignment="1">
      <alignment horizontal="center"/>
    </xf>
    <xf numFmtId="165" fontId="0" fillId="5" borderId="12" xfId="1" applyNumberFormat="1" applyFont="1" applyFill="1" applyBorder="1" applyAlignment="1">
      <alignment horizontal="center"/>
    </xf>
    <xf numFmtId="0" fontId="2" fillId="2" borderId="22" xfId="2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0" fillId="11" borderId="10" xfId="0" applyFill="1" applyBorder="1"/>
    <xf numFmtId="0" fontId="2" fillId="2" borderId="23" xfId="2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165" fontId="0" fillId="5" borderId="17" xfId="1" applyNumberFormat="1" applyFont="1" applyFill="1" applyBorder="1" applyAlignment="1">
      <alignment horizontal="center"/>
    </xf>
    <xf numFmtId="165" fontId="0" fillId="8" borderId="17" xfId="1" applyNumberFormat="1" applyFont="1" applyFill="1" applyBorder="1" applyAlignment="1">
      <alignment horizontal="center"/>
    </xf>
    <xf numFmtId="165" fontId="0" fillId="0" borderId="17" xfId="1" applyNumberFormat="1" applyFont="1" applyBorder="1" applyAlignment="1">
      <alignment horizontal="center"/>
    </xf>
    <xf numFmtId="0" fontId="0" fillId="0" borderId="25" xfId="0" applyBorder="1"/>
    <xf numFmtId="0" fontId="2" fillId="12" borderId="26" xfId="0" applyFont="1" applyFill="1" applyBorder="1" applyAlignment="1">
      <alignment horizontal="center"/>
    </xf>
    <xf numFmtId="0" fontId="2" fillId="2" borderId="27" xfId="2" applyBorder="1" applyAlignment="1">
      <alignment horizontal="center"/>
    </xf>
    <xf numFmtId="0" fontId="2" fillId="2" borderId="28" xfId="2" applyBorder="1" applyAlignment="1">
      <alignment horizontal="center"/>
    </xf>
    <xf numFmtId="0" fontId="3" fillId="9" borderId="29" xfId="0" applyFont="1" applyFill="1" applyBorder="1" applyAlignment="1">
      <alignment horizontal="center"/>
    </xf>
    <xf numFmtId="0" fontId="2" fillId="2" borderId="30" xfId="2" applyBorder="1" applyAlignment="1">
      <alignment horizontal="center"/>
    </xf>
    <xf numFmtId="0" fontId="0" fillId="0" borderId="0" xfId="0" quotePrefix="1" applyAlignment="1">
      <alignment horizontal="left"/>
    </xf>
    <xf numFmtId="0" fontId="12" fillId="6" borderId="10" xfId="3" applyFont="1" applyFill="1" applyBorder="1" applyAlignment="1">
      <alignment horizontal="center"/>
    </xf>
    <xf numFmtId="0" fontId="12" fillId="6" borderId="14" xfId="3" applyFont="1" applyFill="1" applyBorder="1" applyAlignment="1">
      <alignment horizontal="center"/>
    </xf>
    <xf numFmtId="0" fontId="12" fillId="6" borderId="15" xfId="3" applyFont="1" applyFill="1" applyBorder="1" applyAlignment="1">
      <alignment horizontal="center"/>
    </xf>
    <xf numFmtId="0" fontId="0" fillId="0" borderId="10" xfId="0" applyBorder="1"/>
    <xf numFmtId="0" fontId="3" fillId="5" borderId="10" xfId="0" applyFont="1" applyFill="1" applyBorder="1" applyAlignment="1">
      <alignment horizontal="left"/>
    </xf>
  </cellXfs>
  <cellStyles count="4">
    <cellStyle name="Check Cell" xfId="2" builtinId="23"/>
    <cellStyle name="Currency" xfId="1" builtinId="4"/>
    <cellStyle name="Normal" xfId="0" builtinId="0"/>
    <cellStyle name="Normal 2" xfId="3" xr:uid="{00000000-0005-0000-0000-000003000000}"/>
  </cellStyles>
  <dxfs count="16">
    <dxf>
      <fill>
        <patternFill>
          <bgColor theme="0" tint="-0.24994659260841701"/>
        </patternFill>
      </fill>
    </dxf>
    <dxf>
      <numFmt numFmtId="164" formatCode="&quot;$&quot;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&quot;$&quot;#,##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_(&quot;$&quot;* #,##0_);_(&quot;$&quot;* \(#,##0\);_(&quot;$&quot;* &quot;-&quot;??_);_(@_)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2" dropStyle="combo" dx="16" fmlaLink="'Calculator Info'!$L$32" fmlaRange="'Calculator Info'!$E$30:$E$41" sel="1" val="0"/>
</file>

<file path=xl/ctrlProps/ctrlProp10.xml><?xml version="1.0" encoding="utf-8"?>
<formControlPr xmlns="http://schemas.microsoft.com/office/spreadsheetml/2009/9/main" objectType="Drop" dropLines="12" dropStyle="combo" dx="16" fmlaLink="'Calculator Info'!$K$32" fmlaRange="'Calculator Info'!$E$17:$E$24" sel="3" val="0"/>
</file>

<file path=xl/ctrlProps/ctrlProp11.xml><?xml version="1.0" encoding="utf-8"?>
<formControlPr xmlns="http://schemas.microsoft.com/office/spreadsheetml/2009/9/main" objectType="Drop" dropLines="12" dropStyle="combo" dx="16" fmlaLink="'Calculator Info'!$K$33" fmlaRange="'Calculator Info'!$F$17:$F$24" sel="1" val="0"/>
</file>

<file path=xl/ctrlProps/ctrlProp2.xml><?xml version="1.0" encoding="utf-8"?>
<formControlPr xmlns="http://schemas.microsoft.com/office/spreadsheetml/2009/9/main" objectType="Drop" dropLines="12" dropStyle="combo" dx="16" fmlaLink="'Calculator Info'!$L$31" fmlaRange="'Calculator Info'!$D$30:$D$41" sel="1" val="0"/>
</file>

<file path=xl/ctrlProps/ctrlProp3.xml><?xml version="1.0" encoding="utf-8"?>
<formControlPr xmlns="http://schemas.microsoft.com/office/spreadsheetml/2009/9/main" objectType="Drop" dropLines="12" dropStyle="combo" dx="16" fmlaLink="'Calculator Info'!$L$30" fmlaRange="'Calculator Info'!$C$30:$C$41" sel="1" val="0"/>
</file>

<file path=xl/ctrlProps/ctrlProp4.xml><?xml version="1.0" encoding="utf-8"?>
<formControlPr xmlns="http://schemas.microsoft.com/office/spreadsheetml/2009/9/main" objectType="Drop" dropLines="3" dropStyle="combo" dx="16" fmlaLink="'Calculator Info'!$C$3" fmlaRange="'Co-Op Info'!$B$3:$B$5" sel="2" val="0"/>
</file>

<file path=xl/ctrlProps/ctrlProp5.xml><?xml version="1.0" encoding="utf-8"?>
<formControlPr xmlns="http://schemas.microsoft.com/office/spreadsheetml/2009/9/main" objectType="Drop" dropLines="12" dropStyle="combo" dx="16" fmlaLink="'Calculator Info'!$L$33" fmlaRange="'Calculator Info'!$F$30:$F$41" sel="1" val="0"/>
</file>

<file path=xl/ctrlProps/ctrlProp6.xml><?xml version="1.0" encoding="utf-8"?>
<formControlPr xmlns="http://schemas.microsoft.com/office/spreadsheetml/2009/9/main" objectType="Radio" checked="Checked" firstButton="1" fmlaLink="'Calculator Info'!$J$35" lockText="1"/>
</file>

<file path=xl/ctrlProps/ctrlProp7.xml><?xml version="1.0" encoding="utf-8"?>
<formControlPr xmlns="http://schemas.microsoft.com/office/spreadsheetml/2009/9/main" objectType="Radio" lockText="1"/>
</file>

<file path=xl/ctrlProps/ctrlProp8.xml><?xml version="1.0" encoding="utf-8"?>
<formControlPr xmlns="http://schemas.microsoft.com/office/spreadsheetml/2009/9/main" objectType="Drop" dropLines="12" dropStyle="combo" dx="16" fmlaLink="'Calculator Info'!$K$30" fmlaRange="'Calculator Info'!$C$17:$C$24" sel="5" val="0"/>
</file>

<file path=xl/ctrlProps/ctrlProp9.xml><?xml version="1.0" encoding="utf-8"?>
<formControlPr xmlns="http://schemas.microsoft.com/office/spreadsheetml/2009/9/main" objectType="Drop" dropLines="12" dropStyle="combo" dx="16" fmlaLink="'Calculator Info'!$K$31" fmlaRange="'Calculator Info'!$D$17:$D$24" sel="3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20</xdr:row>
          <xdr:rowOff>152400</xdr:rowOff>
        </xdr:from>
        <xdr:to>
          <xdr:col>5</xdr:col>
          <xdr:colOff>350520</xdr:colOff>
          <xdr:row>21</xdr:row>
          <xdr:rowOff>160020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18</xdr:row>
          <xdr:rowOff>175260</xdr:rowOff>
        </xdr:from>
        <xdr:to>
          <xdr:col>5</xdr:col>
          <xdr:colOff>350520</xdr:colOff>
          <xdr:row>19</xdr:row>
          <xdr:rowOff>182880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17</xdr:row>
          <xdr:rowOff>22860</xdr:rowOff>
        </xdr:from>
        <xdr:to>
          <xdr:col>5</xdr:col>
          <xdr:colOff>350520</xdr:colOff>
          <xdr:row>18</xdr:row>
          <xdr:rowOff>22860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10</xdr:row>
          <xdr:rowOff>0</xdr:rowOff>
        </xdr:from>
        <xdr:to>
          <xdr:col>5</xdr:col>
          <xdr:colOff>609600</xdr:colOff>
          <xdr:row>11</xdr:row>
          <xdr:rowOff>7620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198120</xdr:colOff>
          <xdr:row>22</xdr:row>
          <xdr:rowOff>137160</xdr:rowOff>
        </xdr:from>
        <xdr:to>
          <xdr:col>5</xdr:col>
          <xdr:colOff>350520</xdr:colOff>
          <xdr:row>23</xdr:row>
          <xdr:rowOff>137160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803699</xdr:colOff>
          <xdr:row>28</xdr:row>
          <xdr:rowOff>71543</xdr:rowOff>
        </xdr:from>
        <xdr:to>
          <xdr:col>7</xdr:col>
          <xdr:colOff>1291373</xdr:colOff>
          <xdr:row>29</xdr:row>
          <xdr:rowOff>102024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/>
          </xdr:nvGrpSpPr>
          <xdr:grpSpPr>
            <a:xfrm>
              <a:off x="5258859" y="5549476"/>
              <a:ext cx="1290314" cy="216748"/>
              <a:chOff x="5242556" y="5836920"/>
              <a:chExt cx="1272529" cy="213360"/>
            </a:xfrm>
          </xdr:grpSpPr>
          <xdr:sp macro="" textlink="">
            <xdr:nvSpPr>
              <xdr:cNvPr id="4104" name="Option Button 8" hidden="1">
                <a:extLst>
                  <a:ext uri="{63B3BB69-23CF-44E3-9099-C40C66FF867C}">
                    <a14:compatExt spid="_x0000_s4104"/>
                  </a:ext>
                  <a:ext uri="{FF2B5EF4-FFF2-40B4-BE49-F238E27FC236}">
                    <a16:creationId xmlns:a16="http://schemas.microsoft.com/office/drawing/2014/main" id="{00000000-0008-0000-0100-000008100000}"/>
                  </a:ext>
                </a:extLst>
              </xdr:cNvPr>
              <xdr:cNvSpPr/>
            </xdr:nvSpPr>
            <xdr:spPr bwMode="auto">
              <a:xfrm>
                <a:off x="5242556" y="5836920"/>
                <a:ext cx="678181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 Tone</a:t>
                </a:r>
              </a:p>
            </xdr:txBody>
          </xdr:sp>
          <xdr:sp macro="" textlink="">
            <xdr:nvSpPr>
              <xdr:cNvPr id="4105" name="Option Button 9" hidden="1">
                <a:extLst>
                  <a:ext uri="{63B3BB69-23CF-44E3-9099-C40C66FF867C}">
                    <a14:compatExt spid="_x0000_s4105"/>
                  </a:ext>
                  <a:ext uri="{FF2B5EF4-FFF2-40B4-BE49-F238E27FC236}">
                    <a16:creationId xmlns:a16="http://schemas.microsoft.com/office/drawing/2014/main" id="{00000000-0008-0000-0100-000009100000}"/>
                  </a:ext>
                </a:extLst>
              </xdr:cNvPr>
              <xdr:cNvSpPr/>
            </xdr:nvSpPr>
            <xdr:spPr bwMode="auto">
              <a:xfrm>
                <a:off x="5867385" y="5836920"/>
                <a:ext cx="647700" cy="2133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2 Tone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6</xdr:col>
      <xdr:colOff>693420</xdr:colOff>
      <xdr:row>2</xdr:row>
      <xdr:rowOff>0</xdr:rowOff>
    </xdr:from>
    <xdr:to>
      <xdr:col>11</xdr:col>
      <xdr:colOff>228600</xdr:colOff>
      <xdr:row>2</xdr:row>
      <xdr:rowOff>7620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5044440" y="548640"/>
          <a:ext cx="4076700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17</xdr:row>
          <xdr:rowOff>22860</xdr:rowOff>
        </xdr:from>
        <xdr:to>
          <xdr:col>2</xdr:col>
          <xdr:colOff>944880</xdr:colOff>
          <xdr:row>18</xdr:row>
          <xdr:rowOff>22860</xdr:rowOff>
        </xdr:to>
        <xdr:sp macro="" textlink="">
          <xdr:nvSpPr>
            <xdr:cNvPr id="4205" name="Drop Down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1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18</xdr:row>
          <xdr:rowOff>175260</xdr:rowOff>
        </xdr:from>
        <xdr:to>
          <xdr:col>2</xdr:col>
          <xdr:colOff>937260</xdr:colOff>
          <xdr:row>19</xdr:row>
          <xdr:rowOff>182880</xdr:rowOff>
        </xdr:to>
        <xdr:sp macro="" textlink="">
          <xdr:nvSpPr>
            <xdr:cNvPr id="4206" name="Drop Down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1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</xdr:colOff>
          <xdr:row>20</xdr:row>
          <xdr:rowOff>152400</xdr:rowOff>
        </xdr:from>
        <xdr:to>
          <xdr:col>2</xdr:col>
          <xdr:colOff>937260</xdr:colOff>
          <xdr:row>21</xdr:row>
          <xdr:rowOff>160020</xdr:rowOff>
        </xdr:to>
        <xdr:sp macro="" textlink="">
          <xdr:nvSpPr>
            <xdr:cNvPr id="4207" name="Drop Down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1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160020</xdr:colOff>
          <xdr:row>22</xdr:row>
          <xdr:rowOff>137160</xdr:rowOff>
        </xdr:from>
        <xdr:to>
          <xdr:col>2</xdr:col>
          <xdr:colOff>922020</xdr:colOff>
          <xdr:row>23</xdr:row>
          <xdr:rowOff>137160</xdr:rowOff>
        </xdr:to>
        <xdr:sp macro="" textlink="">
          <xdr:nvSpPr>
            <xdr:cNvPr id="4208" name="Drop Down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1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56198</xdr:colOff>
          <xdr:row>7</xdr:row>
          <xdr:rowOff>111391</xdr:rowOff>
        </xdr:from>
        <xdr:to>
          <xdr:col>9</xdr:col>
          <xdr:colOff>169334</xdr:colOff>
          <xdr:row>13</xdr:row>
          <xdr:rowOff>698</xdr:rowOff>
        </xdr:to>
        <xdr:pic>
          <xdr:nvPicPr>
            <xdr:cNvPr id="11" name="Picture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PICTURE" spid="_x0000_s426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5313998" y="1669258"/>
              <a:ext cx="2593869" cy="1006907"/>
            </a:xfrm>
            <a:prstGeom prst="rect">
              <a:avLst/>
            </a:prstGeom>
            <a:ln w="12700">
              <a:solidFill>
                <a:schemeClr val="tx1"/>
              </a:solidFill>
            </a:ln>
          </xdr:spPr>
        </xdr:pic>
        <xdr:clientData/>
      </xdr:twoCellAnchor>
    </mc:Choice>
    <mc:Fallback/>
  </mc:AlternateContent>
  <xdr:twoCellAnchor>
    <xdr:from>
      <xdr:col>0</xdr:col>
      <xdr:colOff>157057</xdr:colOff>
      <xdr:row>16</xdr:row>
      <xdr:rowOff>166794</xdr:rowOff>
    </xdr:from>
    <xdr:to>
      <xdr:col>0</xdr:col>
      <xdr:colOff>454237</xdr:colOff>
      <xdr:row>18</xdr:row>
      <xdr:rowOff>75353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51894">
          <a:off x="157057" y="3409527"/>
          <a:ext cx="297180" cy="281093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1</a:t>
          </a:r>
        </a:p>
      </xdr:txBody>
    </xdr:sp>
    <xdr:clientData/>
  </xdr:twoCellAnchor>
  <xdr:twoCellAnchor>
    <xdr:from>
      <xdr:col>0</xdr:col>
      <xdr:colOff>157057</xdr:colOff>
      <xdr:row>18</xdr:row>
      <xdr:rowOff>150142</xdr:rowOff>
    </xdr:from>
    <xdr:to>
      <xdr:col>0</xdr:col>
      <xdr:colOff>454237</xdr:colOff>
      <xdr:row>20</xdr:row>
      <xdr:rowOff>58702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51894">
          <a:off x="157057" y="3765409"/>
          <a:ext cx="297180" cy="281093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2</a:t>
          </a:r>
        </a:p>
      </xdr:txBody>
    </xdr:sp>
    <xdr:clientData/>
  </xdr:twoCellAnchor>
  <xdr:twoCellAnchor>
    <xdr:from>
      <xdr:col>0</xdr:col>
      <xdr:colOff>156870</xdr:colOff>
      <xdr:row>20</xdr:row>
      <xdr:rowOff>133491</xdr:rowOff>
    </xdr:from>
    <xdr:to>
      <xdr:col>0</xdr:col>
      <xdr:colOff>454050</xdr:colOff>
      <xdr:row>22</xdr:row>
      <xdr:rowOff>50518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rot="151894">
          <a:off x="156870" y="4121291"/>
          <a:ext cx="297180" cy="289560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3</a:t>
          </a:r>
        </a:p>
      </xdr:txBody>
    </xdr:sp>
    <xdr:clientData/>
  </xdr:twoCellAnchor>
  <xdr:twoCellAnchor>
    <xdr:from>
      <xdr:col>0</xdr:col>
      <xdr:colOff>157057</xdr:colOff>
      <xdr:row>22</xdr:row>
      <xdr:rowOff>125307</xdr:rowOff>
    </xdr:from>
    <xdr:to>
      <xdr:col>0</xdr:col>
      <xdr:colOff>454237</xdr:colOff>
      <xdr:row>24</xdr:row>
      <xdr:rowOff>33867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 rot="151894">
          <a:off x="157057" y="4485640"/>
          <a:ext cx="297180" cy="281094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/>
            <a:t>4</a:t>
          </a:r>
        </a:p>
      </xdr:txBody>
    </xdr:sp>
    <xdr:clientData/>
  </xdr:twoCellAnchor>
  <xdr:oneCellAnchor>
    <xdr:from>
      <xdr:col>0</xdr:col>
      <xdr:colOff>481540</xdr:colOff>
      <xdr:row>1</xdr:row>
      <xdr:rowOff>111125</xdr:rowOff>
    </xdr:from>
    <xdr:ext cx="4222751" cy="111750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81540" y="291042"/>
          <a:ext cx="4222751" cy="11175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1) Select model number.</a:t>
          </a: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2) Select module and fabric grade (if applicable).</a:t>
          </a:r>
        </a:p>
        <a:p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3) Select appropriate multi-tone option based on the number of differing patterns, or varying colors within a single pattern, per</a:t>
          </a:r>
          <a:r>
            <a:rPr lang="en-US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unit.</a:t>
          </a:r>
          <a:r>
            <a:rPr lang="en-US"/>
            <a:t> </a:t>
          </a:r>
          <a:endParaRPr lang="en-US" sz="1100"/>
        </a:p>
      </xdr:txBody>
    </xdr:sp>
    <xdr:clientData/>
  </xdr:oneCellAnchor>
  <xdr:twoCellAnchor editAs="oneCell">
    <xdr:from>
      <xdr:col>11</xdr:col>
      <xdr:colOff>746174</xdr:colOff>
      <xdr:row>1</xdr:row>
      <xdr:rowOff>135469</xdr:rowOff>
    </xdr:from>
    <xdr:to>
      <xdr:col>13</xdr:col>
      <xdr:colOff>601133</xdr:colOff>
      <xdr:row>3</xdr:row>
      <xdr:rowOff>84414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6707" y="321736"/>
          <a:ext cx="1632959" cy="600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701040</xdr:colOff>
      <xdr:row>1</xdr:row>
      <xdr:rowOff>83820</xdr:rowOff>
    </xdr:from>
    <xdr:to>
      <xdr:col>2</xdr:col>
      <xdr:colOff>2484275</xdr:colOff>
      <xdr:row>1</xdr:row>
      <xdr:rowOff>1036403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0240" y="266700"/>
          <a:ext cx="1783235" cy="952583"/>
        </a:xfrm>
        <a:prstGeom prst="rect">
          <a:avLst/>
        </a:prstGeom>
      </xdr:spPr>
    </xdr:pic>
    <xdr:clientData/>
  </xdr:twoCellAnchor>
  <xdr:twoCellAnchor editAs="oneCell">
    <xdr:from>
      <xdr:col>2</xdr:col>
      <xdr:colOff>335280</xdr:colOff>
      <xdr:row>2</xdr:row>
      <xdr:rowOff>68580</xdr:rowOff>
    </xdr:from>
    <xdr:to>
      <xdr:col>2</xdr:col>
      <xdr:colOff>2941546</xdr:colOff>
      <xdr:row>2</xdr:row>
      <xdr:rowOff>1104990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4480" y="1379220"/>
          <a:ext cx="2606266" cy="103641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</xdr:colOff>
      <xdr:row>3</xdr:row>
      <xdr:rowOff>114300</xdr:rowOff>
    </xdr:from>
    <xdr:to>
      <xdr:col>2</xdr:col>
      <xdr:colOff>3436916</xdr:colOff>
      <xdr:row>3</xdr:row>
      <xdr:rowOff>1089745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2060" y="2575560"/>
          <a:ext cx="3414056" cy="97544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S_OPTIONS" displayName="FS_OPTIONS" ref="B12:G25" totalsRowShown="0">
  <autoFilter ref="B12:G25" xr:uid="{00000000-0009-0000-0100-000001000000}"/>
  <tableColumns count="6">
    <tableColumn id="1" xr3:uid="{00000000-0010-0000-0000-000001000000}" name="Model" dataDxfId="15"/>
    <tableColumn id="11" xr3:uid="{00000000-0010-0000-0000-00000B000000}" name="ITSM Model" dataDxfId="14"/>
    <tableColumn id="2" xr3:uid="{00000000-0010-0000-0000-000002000000}" name="Description"/>
    <tableColumn id="10" xr3:uid="{00000000-0010-0000-0000-00000A000000}" name="COM" dataDxfId="13" dataCellStyle="Currency"/>
    <tableColumn id="3" xr3:uid="{00000000-0010-0000-0000-000003000000}" name="Upholstery" dataDxfId="12"/>
    <tableColumn id="12" xr3:uid="{00000000-0010-0000-0000-00000C000000}" name="PIC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FS_MODEL" displayName="FS_MODEL" ref="B2:H5" totalsRowShown="0">
  <autoFilter ref="B2:H5" xr:uid="{00000000-0009-0000-0100-000005000000}"/>
  <tableColumns count="7">
    <tableColumn id="1" xr3:uid="{00000000-0010-0000-0100-000001000000}" name="Model"/>
    <tableColumn id="2" xr3:uid="{00000000-0010-0000-0100-000002000000}" name="ITSM Model"/>
    <tableColumn id="3" xr3:uid="{00000000-0010-0000-0100-000003000000}" name="Description"/>
    <tableColumn id="4" xr3:uid="{00000000-0010-0000-0100-000004000000}" name="COM" dataCellStyle="Currency"/>
    <tableColumn id="5" xr3:uid="{00000000-0010-0000-0100-000005000000}" name="Slots" dataDxfId="10"/>
    <tableColumn id="11" xr3:uid="{00000000-0010-0000-0100-00000B000000}" name="PIC" dataDxfId="9"/>
    <tableColumn id="6" xr3:uid="{00000000-0010-0000-0100-000006000000}" name="MODEL2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FABRIC" displayName="FABRIC" ref="B2:C15" totalsRowShown="0" headerRowDxfId="7" dataDxfId="6">
  <autoFilter ref="B2:C15" xr:uid="{00000000-0009-0000-0100-000002000000}"/>
  <tableColumns count="2">
    <tableColumn id="1" xr3:uid="{00000000-0010-0000-0200-000001000000}" name="Grade" dataDxfId="5"/>
    <tableColumn id="2" xr3:uid="{00000000-0010-0000-0200-000002000000}" name="Upcharge" dataDxf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MTONE" displayName="MTONE" ref="E2:F4" totalsRowShown="0" headerRowDxfId="3">
  <autoFilter ref="E2:F4" xr:uid="{00000000-0009-0000-0100-000003000000}"/>
  <tableColumns count="2">
    <tableColumn id="1" xr3:uid="{00000000-0010-0000-0300-000001000000}" name="Tone" dataDxfId="2"/>
    <tableColumn id="2" xr3:uid="{00000000-0010-0000-0300-000002000000}" name="Charg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B2:D116"/>
  <sheetViews>
    <sheetView topLeftCell="A2" workbookViewId="0">
      <selection activeCell="D8" sqref="D8"/>
    </sheetView>
  </sheetViews>
  <sheetFormatPr defaultRowHeight="14.4" x14ac:dyDescent="0.3"/>
  <cols>
    <col min="1" max="1" width="3.44140625" customWidth="1"/>
    <col min="2" max="2" width="11.6640625" customWidth="1"/>
    <col min="4" max="4" width="189.5546875" bestFit="1" customWidth="1"/>
  </cols>
  <sheetData>
    <row r="2" spans="2:4" x14ac:dyDescent="0.3">
      <c r="B2" s="95" t="s">
        <v>40</v>
      </c>
      <c r="C2" s="95"/>
      <c r="D2" s="96" t="s">
        <v>0</v>
      </c>
    </row>
    <row r="3" spans="2:4" x14ac:dyDescent="0.3">
      <c r="B3" s="47" t="s">
        <v>41</v>
      </c>
      <c r="C3" s="47" t="s">
        <v>42</v>
      </c>
      <c r="D3" s="97"/>
    </row>
    <row r="4" spans="2:4" x14ac:dyDescent="0.3">
      <c r="B4" s="48">
        <v>45327</v>
      </c>
      <c r="C4" s="49" t="s">
        <v>43</v>
      </c>
      <c r="D4" s="50" t="s">
        <v>44</v>
      </c>
    </row>
    <row r="5" spans="2:4" x14ac:dyDescent="0.3">
      <c r="B5" s="48">
        <v>45331</v>
      </c>
      <c r="C5" s="49" t="s">
        <v>43</v>
      </c>
      <c r="D5" s="50" t="s">
        <v>99</v>
      </c>
    </row>
    <row r="6" spans="2:4" x14ac:dyDescent="0.3">
      <c r="B6" s="48">
        <v>45336</v>
      </c>
      <c r="C6" s="49" t="s">
        <v>43</v>
      </c>
      <c r="D6" s="50" t="s">
        <v>130</v>
      </c>
    </row>
    <row r="7" spans="2:4" x14ac:dyDescent="0.3">
      <c r="B7" s="48">
        <v>45799</v>
      </c>
      <c r="C7" s="49" t="s">
        <v>43</v>
      </c>
      <c r="D7" s="50" t="s">
        <v>134</v>
      </c>
    </row>
    <row r="8" spans="2:4" x14ac:dyDescent="0.3">
      <c r="B8" s="48"/>
      <c r="C8" s="49"/>
      <c r="D8" s="50"/>
    </row>
    <row r="9" spans="2:4" x14ac:dyDescent="0.3">
      <c r="B9" s="48"/>
      <c r="C9" s="49"/>
      <c r="D9" s="50"/>
    </row>
    <row r="10" spans="2:4" x14ac:dyDescent="0.3">
      <c r="B10" s="48"/>
      <c r="C10" s="49"/>
      <c r="D10" s="50"/>
    </row>
    <row r="11" spans="2:4" x14ac:dyDescent="0.3">
      <c r="B11" s="48"/>
      <c r="C11" s="49"/>
      <c r="D11" s="50"/>
    </row>
    <row r="12" spans="2:4" x14ac:dyDescent="0.3">
      <c r="B12" s="48"/>
      <c r="C12" s="49"/>
      <c r="D12" s="50"/>
    </row>
    <row r="13" spans="2:4" x14ac:dyDescent="0.3">
      <c r="B13" s="48"/>
      <c r="C13" s="49"/>
      <c r="D13" s="50"/>
    </row>
    <row r="14" spans="2:4" x14ac:dyDescent="0.3">
      <c r="B14" s="48"/>
      <c r="C14" s="49"/>
      <c r="D14" s="50"/>
    </row>
    <row r="15" spans="2:4" x14ac:dyDescent="0.3">
      <c r="B15" s="48"/>
      <c r="C15" s="49"/>
      <c r="D15" s="50"/>
    </row>
    <row r="16" spans="2:4" x14ac:dyDescent="0.3">
      <c r="B16" s="48"/>
      <c r="C16" s="49"/>
      <c r="D16" s="50"/>
    </row>
    <row r="17" spans="2:4" x14ac:dyDescent="0.3">
      <c r="B17" s="48"/>
      <c r="C17" s="49"/>
      <c r="D17" s="50"/>
    </row>
    <row r="18" spans="2:4" x14ac:dyDescent="0.3">
      <c r="B18" s="48"/>
      <c r="C18" s="49"/>
      <c r="D18" s="50"/>
    </row>
    <row r="19" spans="2:4" x14ac:dyDescent="0.3">
      <c r="B19" s="48"/>
      <c r="C19" s="49"/>
      <c r="D19" s="50"/>
    </row>
    <row r="20" spans="2:4" x14ac:dyDescent="0.3">
      <c r="B20" s="48"/>
      <c r="C20" s="49"/>
      <c r="D20" s="50"/>
    </row>
    <row r="21" spans="2:4" x14ac:dyDescent="0.3">
      <c r="B21" s="48"/>
      <c r="C21" s="49"/>
      <c r="D21" s="50"/>
    </row>
    <row r="22" spans="2:4" x14ac:dyDescent="0.3">
      <c r="B22" s="48"/>
      <c r="C22" s="49"/>
      <c r="D22" s="50"/>
    </row>
    <row r="23" spans="2:4" x14ac:dyDescent="0.3">
      <c r="B23" s="48"/>
      <c r="C23" s="49"/>
      <c r="D23" s="50"/>
    </row>
    <row r="24" spans="2:4" x14ac:dyDescent="0.3">
      <c r="B24" s="48"/>
      <c r="C24" s="49"/>
      <c r="D24" s="50"/>
    </row>
    <row r="25" spans="2:4" x14ac:dyDescent="0.3">
      <c r="B25" s="48"/>
      <c r="C25" s="49"/>
      <c r="D25" s="50"/>
    </row>
    <row r="26" spans="2:4" x14ac:dyDescent="0.3">
      <c r="B26" s="48"/>
      <c r="C26" s="49"/>
      <c r="D26" s="50"/>
    </row>
    <row r="27" spans="2:4" x14ac:dyDescent="0.3">
      <c r="B27" s="48"/>
      <c r="C27" s="49"/>
      <c r="D27" s="50"/>
    </row>
    <row r="28" spans="2:4" x14ac:dyDescent="0.3">
      <c r="B28" s="48"/>
      <c r="C28" s="49"/>
      <c r="D28" s="50"/>
    </row>
    <row r="29" spans="2:4" x14ac:dyDescent="0.3">
      <c r="B29" s="48"/>
      <c r="C29" s="49"/>
      <c r="D29" s="50"/>
    </row>
    <row r="30" spans="2:4" x14ac:dyDescent="0.3">
      <c r="B30" s="48"/>
      <c r="C30" s="49"/>
      <c r="D30" s="50"/>
    </row>
    <row r="31" spans="2:4" x14ac:dyDescent="0.3">
      <c r="B31" s="48"/>
      <c r="C31" s="49"/>
      <c r="D31" s="50"/>
    </row>
    <row r="32" spans="2:4" x14ac:dyDescent="0.3">
      <c r="B32" s="48"/>
      <c r="C32" s="49"/>
      <c r="D32" s="50"/>
    </row>
    <row r="33" spans="2:4" x14ac:dyDescent="0.3">
      <c r="B33" s="48"/>
      <c r="C33" s="49"/>
      <c r="D33" s="50"/>
    </row>
    <row r="34" spans="2:4" x14ac:dyDescent="0.3">
      <c r="B34" s="48"/>
      <c r="C34" s="49"/>
      <c r="D34" s="50"/>
    </row>
    <row r="35" spans="2:4" x14ac:dyDescent="0.3">
      <c r="B35" s="48"/>
      <c r="C35" s="49"/>
      <c r="D35" s="50"/>
    </row>
    <row r="36" spans="2:4" x14ac:dyDescent="0.3">
      <c r="B36" s="48"/>
      <c r="C36" s="49"/>
      <c r="D36" s="50"/>
    </row>
    <row r="37" spans="2:4" x14ac:dyDescent="0.3">
      <c r="B37" s="48"/>
      <c r="C37" s="49"/>
      <c r="D37" s="50"/>
    </row>
    <row r="38" spans="2:4" x14ac:dyDescent="0.3">
      <c r="B38" s="48"/>
      <c r="C38" s="49"/>
      <c r="D38" s="50"/>
    </row>
    <row r="39" spans="2:4" x14ac:dyDescent="0.3">
      <c r="B39" s="48"/>
      <c r="C39" s="49"/>
      <c r="D39" s="50"/>
    </row>
    <row r="40" spans="2:4" x14ac:dyDescent="0.3">
      <c r="B40" s="48"/>
      <c r="C40" s="49"/>
      <c r="D40" s="50"/>
    </row>
    <row r="41" spans="2:4" x14ac:dyDescent="0.3">
      <c r="B41" s="48"/>
      <c r="C41" s="49"/>
      <c r="D41" s="50"/>
    </row>
    <row r="42" spans="2:4" x14ac:dyDescent="0.3">
      <c r="B42" s="48"/>
      <c r="C42" s="49"/>
      <c r="D42" s="50"/>
    </row>
    <row r="43" spans="2:4" x14ac:dyDescent="0.3">
      <c r="B43" s="48"/>
      <c r="C43" s="49"/>
      <c r="D43" s="50"/>
    </row>
    <row r="44" spans="2:4" x14ac:dyDescent="0.3">
      <c r="B44" s="48"/>
      <c r="C44" s="49"/>
      <c r="D44" s="50"/>
    </row>
    <row r="45" spans="2:4" x14ac:dyDescent="0.3">
      <c r="B45" s="48"/>
      <c r="C45" s="49"/>
      <c r="D45" s="50"/>
    </row>
    <row r="46" spans="2:4" x14ac:dyDescent="0.3">
      <c r="B46" s="48"/>
      <c r="C46" s="49"/>
      <c r="D46" s="50"/>
    </row>
    <row r="47" spans="2:4" x14ac:dyDescent="0.3">
      <c r="B47" s="48"/>
      <c r="C47" s="49"/>
      <c r="D47" s="50"/>
    </row>
    <row r="48" spans="2:4" x14ac:dyDescent="0.3">
      <c r="B48" s="48"/>
      <c r="C48" s="49"/>
      <c r="D48" s="50"/>
    </row>
    <row r="49" spans="2:4" x14ac:dyDescent="0.3">
      <c r="B49" s="48"/>
      <c r="C49" s="49"/>
      <c r="D49" s="50"/>
    </row>
    <row r="50" spans="2:4" x14ac:dyDescent="0.3">
      <c r="B50" s="48"/>
      <c r="C50" s="49"/>
      <c r="D50" s="50"/>
    </row>
    <row r="51" spans="2:4" x14ac:dyDescent="0.3">
      <c r="B51" s="48"/>
      <c r="C51" s="49"/>
      <c r="D51" s="50"/>
    </row>
    <row r="52" spans="2:4" x14ac:dyDescent="0.3">
      <c r="B52" s="48"/>
      <c r="C52" s="49"/>
      <c r="D52" s="50"/>
    </row>
    <row r="53" spans="2:4" x14ac:dyDescent="0.3">
      <c r="B53" s="48"/>
      <c r="C53" s="49"/>
      <c r="D53" s="50"/>
    </row>
    <row r="54" spans="2:4" x14ac:dyDescent="0.3">
      <c r="B54" s="48"/>
      <c r="C54" s="49"/>
      <c r="D54" s="50"/>
    </row>
    <row r="55" spans="2:4" x14ac:dyDescent="0.3">
      <c r="B55" s="48"/>
      <c r="C55" s="49"/>
      <c r="D55" s="50"/>
    </row>
    <row r="56" spans="2:4" x14ac:dyDescent="0.3">
      <c r="B56" s="48"/>
      <c r="C56" s="49"/>
      <c r="D56" s="50"/>
    </row>
    <row r="57" spans="2:4" x14ac:dyDescent="0.3">
      <c r="B57" s="48"/>
      <c r="C57" s="49"/>
      <c r="D57" s="50"/>
    </row>
    <row r="58" spans="2:4" x14ac:dyDescent="0.3">
      <c r="B58" s="48"/>
      <c r="C58" s="49"/>
      <c r="D58" s="50"/>
    </row>
    <row r="59" spans="2:4" x14ac:dyDescent="0.3">
      <c r="B59" s="48"/>
      <c r="C59" s="49"/>
      <c r="D59" s="50"/>
    </row>
    <row r="60" spans="2:4" x14ac:dyDescent="0.3">
      <c r="B60" s="48"/>
      <c r="C60" s="49"/>
      <c r="D60" s="50"/>
    </row>
    <row r="61" spans="2:4" x14ac:dyDescent="0.3">
      <c r="B61" s="48"/>
      <c r="C61" s="49"/>
      <c r="D61" s="50"/>
    </row>
    <row r="62" spans="2:4" x14ac:dyDescent="0.3">
      <c r="B62" s="48"/>
      <c r="C62" s="49"/>
      <c r="D62" s="50"/>
    </row>
    <row r="63" spans="2:4" x14ac:dyDescent="0.3">
      <c r="B63" s="48"/>
      <c r="C63" s="49"/>
      <c r="D63" s="50"/>
    </row>
    <row r="64" spans="2:4" x14ac:dyDescent="0.3">
      <c r="B64" s="48"/>
      <c r="C64" s="49"/>
      <c r="D64" s="50"/>
    </row>
    <row r="65" spans="2:4" x14ac:dyDescent="0.3">
      <c r="B65" s="48"/>
      <c r="C65" s="49"/>
      <c r="D65" s="50"/>
    </row>
    <row r="66" spans="2:4" x14ac:dyDescent="0.3">
      <c r="B66" s="48"/>
      <c r="C66" s="49"/>
      <c r="D66" s="50"/>
    </row>
    <row r="67" spans="2:4" x14ac:dyDescent="0.3">
      <c r="B67" s="48"/>
      <c r="C67" s="49"/>
      <c r="D67" s="50"/>
    </row>
    <row r="68" spans="2:4" x14ac:dyDescent="0.3">
      <c r="B68" s="48"/>
      <c r="C68" s="49"/>
      <c r="D68" s="50"/>
    </row>
    <row r="69" spans="2:4" x14ac:dyDescent="0.3">
      <c r="B69" s="48"/>
      <c r="C69" s="49"/>
      <c r="D69" s="50"/>
    </row>
    <row r="70" spans="2:4" x14ac:dyDescent="0.3">
      <c r="B70" s="48"/>
      <c r="C70" s="49"/>
      <c r="D70" s="50"/>
    </row>
    <row r="71" spans="2:4" x14ac:dyDescent="0.3">
      <c r="B71" s="48"/>
      <c r="C71" s="49"/>
      <c r="D71" s="50"/>
    </row>
    <row r="72" spans="2:4" x14ac:dyDescent="0.3">
      <c r="B72" s="48"/>
      <c r="C72" s="49"/>
      <c r="D72" s="50"/>
    </row>
    <row r="73" spans="2:4" x14ac:dyDescent="0.3">
      <c r="B73" s="48"/>
      <c r="C73" s="49"/>
      <c r="D73" s="50"/>
    </row>
    <row r="74" spans="2:4" x14ac:dyDescent="0.3">
      <c r="B74" s="48"/>
      <c r="C74" s="49"/>
      <c r="D74" s="50"/>
    </row>
    <row r="75" spans="2:4" x14ac:dyDescent="0.3">
      <c r="B75" s="48"/>
      <c r="C75" s="49"/>
      <c r="D75" s="50"/>
    </row>
    <row r="76" spans="2:4" x14ac:dyDescent="0.3">
      <c r="B76" s="48"/>
      <c r="C76" s="49"/>
      <c r="D76" s="50"/>
    </row>
    <row r="77" spans="2:4" x14ac:dyDescent="0.3">
      <c r="B77" s="48"/>
      <c r="C77" s="49"/>
      <c r="D77" s="50"/>
    </row>
    <row r="78" spans="2:4" x14ac:dyDescent="0.3">
      <c r="B78" s="48"/>
      <c r="C78" s="49"/>
      <c r="D78" s="50"/>
    </row>
    <row r="79" spans="2:4" x14ac:dyDescent="0.3">
      <c r="B79" s="48"/>
      <c r="C79" s="49"/>
      <c r="D79" s="50"/>
    </row>
    <row r="80" spans="2:4" x14ac:dyDescent="0.3">
      <c r="B80" s="48"/>
      <c r="C80" s="49"/>
      <c r="D80" s="50"/>
    </row>
    <row r="81" spans="2:4" x14ac:dyDescent="0.3">
      <c r="B81" s="48"/>
      <c r="C81" s="49"/>
      <c r="D81" s="50"/>
    </row>
    <row r="82" spans="2:4" x14ac:dyDescent="0.3">
      <c r="B82" s="48"/>
      <c r="C82" s="49"/>
      <c r="D82" s="50"/>
    </row>
    <row r="83" spans="2:4" x14ac:dyDescent="0.3">
      <c r="B83" s="48"/>
      <c r="C83" s="49"/>
      <c r="D83" s="50"/>
    </row>
    <row r="84" spans="2:4" x14ac:dyDescent="0.3">
      <c r="B84" s="48"/>
      <c r="C84" s="49"/>
      <c r="D84" s="50"/>
    </row>
    <row r="85" spans="2:4" x14ac:dyDescent="0.3">
      <c r="B85" s="49"/>
      <c r="C85" s="49"/>
      <c r="D85" s="50"/>
    </row>
    <row r="86" spans="2:4" x14ac:dyDescent="0.3">
      <c r="B86" s="49"/>
      <c r="C86" s="49"/>
      <c r="D86" s="50"/>
    </row>
    <row r="87" spans="2:4" x14ac:dyDescent="0.3">
      <c r="B87" s="48"/>
      <c r="C87" s="49"/>
      <c r="D87" s="50"/>
    </row>
    <row r="88" spans="2:4" x14ac:dyDescent="0.3">
      <c r="B88" s="49"/>
      <c r="C88" s="49"/>
      <c r="D88" s="50"/>
    </row>
    <row r="89" spans="2:4" x14ac:dyDescent="0.3">
      <c r="B89" s="48"/>
      <c r="C89" s="49"/>
      <c r="D89" s="50"/>
    </row>
    <row r="90" spans="2:4" x14ac:dyDescent="0.3">
      <c r="B90" s="49"/>
      <c r="C90" s="49"/>
      <c r="D90" s="50"/>
    </row>
    <row r="91" spans="2:4" x14ac:dyDescent="0.3">
      <c r="B91" s="49"/>
      <c r="C91" s="49"/>
      <c r="D91" s="50"/>
    </row>
    <row r="92" spans="2:4" x14ac:dyDescent="0.3">
      <c r="B92" s="48"/>
      <c r="C92" s="49"/>
      <c r="D92" s="50"/>
    </row>
    <row r="93" spans="2:4" x14ac:dyDescent="0.3">
      <c r="B93" s="49"/>
      <c r="C93" s="49"/>
      <c r="D93" s="50"/>
    </row>
    <row r="94" spans="2:4" x14ac:dyDescent="0.3">
      <c r="B94" s="49"/>
      <c r="C94" s="49"/>
      <c r="D94" s="50"/>
    </row>
    <row r="95" spans="2:4" x14ac:dyDescent="0.3">
      <c r="B95" s="49"/>
      <c r="C95" s="49"/>
      <c r="D95" s="50"/>
    </row>
    <row r="96" spans="2:4" x14ac:dyDescent="0.3">
      <c r="B96" s="49"/>
      <c r="C96" s="49"/>
      <c r="D96" s="50"/>
    </row>
    <row r="97" spans="2:4" x14ac:dyDescent="0.3">
      <c r="B97" s="49"/>
      <c r="C97" s="49"/>
      <c r="D97" s="50"/>
    </row>
    <row r="98" spans="2:4" x14ac:dyDescent="0.3">
      <c r="B98" s="48"/>
      <c r="C98" s="49"/>
      <c r="D98" s="50"/>
    </row>
    <row r="99" spans="2:4" x14ac:dyDescent="0.3">
      <c r="B99" s="48"/>
      <c r="C99" s="49"/>
      <c r="D99" s="50"/>
    </row>
    <row r="100" spans="2:4" x14ac:dyDescent="0.3">
      <c r="B100" s="48"/>
      <c r="C100" s="49"/>
      <c r="D100" s="50"/>
    </row>
    <row r="101" spans="2:4" x14ac:dyDescent="0.3">
      <c r="B101" s="49"/>
      <c r="C101" s="49"/>
      <c r="D101" s="50"/>
    </row>
    <row r="102" spans="2:4" x14ac:dyDescent="0.3">
      <c r="B102" s="49"/>
      <c r="C102" s="49"/>
      <c r="D102" s="50"/>
    </row>
    <row r="103" spans="2:4" x14ac:dyDescent="0.3">
      <c r="B103" s="48"/>
      <c r="C103" s="49"/>
      <c r="D103" s="50"/>
    </row>
    <row r="104" spans="2:4" x14ac:dyDescent="0.3">
      <c r="B104" s="49"/>
      <c r="C104" s="49"/>
      <c r="D104" s="50"/>
    </row>
    <row r="105" spans="2:4" x14ac:dyDescent="0.3">
      <c r="B105" s="48"/>
      <c r="C105" s="49"/>
      <c r="D105" s="50"/>
    </row>
    <row r="106" spans="2:4" x14ac:dyDescent="0.3">
      <c r="B106" s="49"/>
      <c r="C106" s="49"/>
      <c r="D106" s="50"/>
    </row>
    <row r="107" spans="2:4" x14ac:dyDescent="0.3">
      <c r="B107" s="49"/>
      <c r="C107" s="49"/>
      <c r="D107" s="50"/>
    </row>
    <row r="108" spans="2:4" x14ac:dyDescent="0.3">
      <c r="B108" s="48"/>
      <c r="C108" s="49"/>
      <c r="D108" s="50"/>
    </row>
    <row r="109" spans="2:4" x14ac:dyDescent="0.3">
      <c r="B109" s="49"/>
      <c r="C109" s="49"/>
      <c r="D109" s="50"/>
    </row>
    <row r="110" spans="2:4" x14ac:dyDescent="0.3">
      <c r="B110" s="49"/>
      <c r="C110" s="49"/>
      <c r="D110" s="50"/>
    </row>
    <row r="111" spans="2:4" x14ac:dyDescent="0.3">
      <c r="B111" s="49"/>
      <c r="C111" s="49"/>
      <c r="D111" s="50"/>
    </row>
    <row r="112" spans="2:4" x14ac:dyDescent="0.3">
      <c r="B112" s="49"/>
      <c r="C112" s="49"/>
      <c r="D112" s="50"/>
    </row>
    <row r="113" spans="2:4" x14ac:dyDescent="0.3">
      <c r="B113" s="49"/>
      <c r="C113" s="49"/>
      <c r="D113" s="50"/>
    </row>
    <row r="114" spans="2:4" x14ac:dyDescent="0.3">
      <c r="B114" s="48"/>
      <c r="C114" s="49"/>
      <c r="D114" s="50"/>
    </row>
    <row r="115" spans="2:4" x14ac:dyDescent="0.3">
      <c r="B115" s="48"/>
      <c r="C115" s="49"/>
      <c r="D115" s="50"/>
    </row>
    <row r="116" spans="2:4" x14ac:dyDescent="0.3">
      <c r="B116" s="48"/>
      <c r="C116" s="49"/>
      <c r="D116" s="50"/>
    </row>
  </sheetData>
  <mergeCells count="2">
    <mergeCell ref="B2:C2"/>
    <mergeCell ref="D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autoPageBreaks="0"/>
  </sheetPr>
  <dimension ref="A1:T64"/>
  <sheetViews>
    <sheetView showGridLines="0" tabSelected="1" zoomScale="90" zoomScaleNormal="90" workbookViewId="0">
      <selection activeCell="D39" sqref="D39"/>
    </sheetView>
  </sheetViews>
  <sheetFormatPr defaultColWidth="9.33203125" defaultRowHeight="14.4" x14ac:dyDescent="0.3"/>
  <cols>
    <col min="1" max="1" width="8" style="11" customWidth="1"/>
    <col min="2" max="2" width="9.6640625" style="11" bestFit="1" customWidth="1"/>
    <col min="3" max="3" width="16.44140625" style="11" customWidth="1"/>
    <col min="4" max="5" width="9.33203125" style="11"/>
    <col min="6" max="6" width="12.33203125" style="11" customWidth="1"/>
    <col min="7" max="7" width="11.44140625" style="11" customWidth="1"/>
    <col min="8" max="8" width="23.5546875" style="12" customWidth="1"/>
    <col min="9" max="9" width="12.5546875" style="11" customWidth="1"/>
    <col min="10" max="10" width="9.33203125" style="11" customWidth="1"/>
    <col min="11" max="11" width="1.6640625" style="11" customWidth="1"/>
    <col min="12" max="12" width="15" style="11" bestFit="1" customWidth="1"/>
    <col min="13" max="13" width="10.88671875" style="12" customWidth="1"/>
    <col min="14" max="14" width="19" style="12" customWidth="1"/>
    <col min="15" max="15" width="9.33203125" style="11" customWidth="1"/>
    <col min="16" max="16384" width="9.33203125" style="11"/>
  </cols>
  <sheetData>
    <row r="1" spans="1:18" x14ac:dyDescent="0.3">
      <c r="C1" s="15"/>
      <c r="D1" s="15"/>
      <c r="E1" s="15"/>
      <c r="F1" s="15"/>
    </row>
    <row r="2" spans="1:18" ht="28.8" x14ac:dyDescent="0.55000000000000004">
      <c r="C2" s="15"/>
      <c r="D2" s="15"/>
      <c r="E2" s="15"/>
      <c r="F2" s="15"/>
      <c r="H2" s="52" t="s">
        <v>131</v>
      </c>
    </row>
    <row r="3" spans="1:18" ht="22.95" customHeight="1" x14ac:dyDescent="0.3">
      <c r="C3" s="15"/>
      <c r="D3" s="15"/>
      <c r="E3" s="15"/>
      <c r="F3" s="15"/>
      <c r="H3" s="45" t="s">
        <v>135</v>
      </c>
      <c r="N3"/>
    </row>
    <row r="4" spans="1:18" ht="12" customHeight="1" x14ac:dyDescent="0.3">
      <c r="C4" s="15"/>
      <c r="D4" s="15"/>
      <c r="E4" s="15"/>
      <c r="F4" s="15"/>
      <c r="H4" s="13"/>
    </row>
    <row r="5" spans="1:18" x14ac:dyDescent="0.3">
      <c r="B5" s="15"/>
      <c r="C5" s="15"/>
      <c r="D5" s="15"/>
      <c r="E5" s="15"/>
      <c r="F5" s="15"/>
      <c r="H5" s="14" t="s">
        <v>20</v>
      </c>
      <c r="J5" s="15" t="s">
        <v>0</v>
      </c>
      <c r="K5" s="15"/>
      <c r="L5" s="15"/>
      <c r="M5" s="19"/>
      <c r="N5" s="19"/>
    </row>
    <row r="6" spans="1:18" ht="15.6" x14ac:dyDescent="0.3">
      <c r="B6" s="17"/>
      <c r="C6" s="15"/>
      <c r="D6" s="15"/>
      <c r="E6" s="15"/>
      <c r="F6" s="15"/>
      <c r="G6" s="15"/>
      <c r="H6" s="51" t="str">
        <f>'Calculator Info'!C11</f>
        <v>7603-BU-BU-BU</v>
      </c>
      <c r="J6" s="51" t="str">
        <f>'Calculator Info'!E3</f>
        <v>3-Unit Bench</v>
      </c>
      <c r="K6" s="15"/>
      <c r="L6" s="14"/>
      <c r="M6" s="19"/>
      <c r="N6" s="19"/>
    </row>
    <row r="7" spans="1:18" x14ac:dyDescent="0.3">
      <c r="B7" s="17"/>
      <c r="C7" s="15"/>
      <c r="D7" s="15"/>
      <c r="E7" s="15"/>
      <c r="F7" s="15"/>
      <c r="G7" s="15"/>
      <c r="H7" s="16"/>
      <c r="I7" s="16"/>
      <c r="J7" s="15"/>
      <c r="K7" s="15"/>
      <c r="L7" s="14"/>
      <c r="M7" s="19"/>
      <c r="N7" s="19"/>
    </row>
    <row r="8" spans="1:18" x14ac:dyDescent="0.3">
      <c r="B8" s="17" t="s">
        <v>24</v>
      </c>
      <c r="C8" s="15"/>
      <c r="D8" s="15"/>
      <c r="E8" s="15"/>
      <c r="F8" s="15"/>
      <c r="G8" s="15"/>
      <c r="H8" s="16"/>
      <c r="I8" s="16"/>
      <c r="J8" s="15"/>
      <c r="K8" s="15"/>
      <c r="L8" s="14"/>
      <c r="M8" s="19"/>
      <c r="N8" s="19"/>
    </row>
    <row r="9" spans="1:18" x14ac:dyDescent="0.3">
      <c r="A9" s="11" t="s">
        <v>21</v>
      </c>
      <c r="B9" s="15"/>
      <c r="C9" s="15"/>
      <c r="D9" s="15"/>
      <c r="E9" s="15"/>
      <c r="F9" s="15"/>
      <c r="G9" s="15"/>
      <c r="R9" s="15"/>
    </row>
    <row r="10" spans="1:18" x14ac:dyDescent="0.3">
      <c r="B10" s="32"/>
      <c r="C10" s="33"/>
      <c r="D10" s="34"/>
      <c r="E10" s="34"/>
      <c r="F10" s="35"/>
      <c r="G10" s="15"/>
      <c r="R10" s="15"/>
    </row>
    <row r="11" spans="1:18" x14ac:dyDescent="0.3">
      <c r="B11" s="42" t="s">
        <v>132</v>
      </c>
      <c r="C11" s="36"/>
      <c r="D11" s="36"/>
      <c r="E11" s="36"/>
      <c r="F11" s="37"/>
      <c r="G11" s="15"/>
      <c r="P11" s="14"/>
      <c r="Q11" s="14"/>
      <c r="R11" s="15"/>
    </row>
    <row r="12" spans="1:18" x14ac:dyDescent="0.3">
      <c r="B12" s="38"/>
      <c r="C12" s="39"/>
      <c r="D12" s="39"/>
      <c r="E12" s="39"/>
      <c r="F12" s="40"/>
      <c r="G12" s="15"/>
      <c r="P12" s="14"/>
      <c r="Q12" s="14"/>
      <c r="R12" s="15"/>
    </row>
    <row r="13" spans="1:18" x14ac:dyDescent="0.3">
      <c r="B13" s="15"/>
      <c r="C13" s="15"/>
      <c r="D13" s="15"/>
      <c r="E13" s="15"/>
      <c r="F13" s="15"/>
      <c r="G13" s="15"/>
      <c r="P13" s="14"/>
      <c r="Q13" s="14"/>
      <c r="R13" s="15"/>
    </row>
    <row r="14" spans="1:18" x14ac:dyDescent="0.3">
      <c r="B14" s="15" t="s">
        <v>133</v>
      </c>
      <c r="C14" s="15"/>
      <c r="D14" s="15"/>
      <c r="E14" s="15"/>
      <c r="F14" s="15"/>
      <c r="G14" s="15"/>
      <c r="I14" s="16"/>
      <c r="J14" s="16"/>
      <c r="K14" s="14"/>
      <c r="L14" s="14"/>
      <c r="M14" s="19"/>
      <c r="N14" s="19"/>
      <c r="P14" s="14"/>
      <c r="Q14" s="14"/>
      <c r="R14" s="15"/>
    </row>
    <row r="15" spans="1:18" x14ac:dyDescent="0.3">
      <c r="B15" s="32"/>
      <c r="C15" s="34"/>
      <c r="D15" s="34"/>
      <c r="E15" s="34"/>
      <c r="F15" s="35"/>
      <c r="G15" s="15"/>
      <c r="H15" s="16"/>
      <c r="I15" s="16"/>
      <c r="J15" s="16"/>
      <c r="K15" s="14"/>
      <c r="L15" s="14"/>
      <c r="M15" s="19"/>
      <c r="N15" s="19"/>
      <c r="P15" s="14"/>
      <c r="Q15" s="14"/>
      <c r="R15" s="15"/>
    </row>
    <row r="16" spans="1:18" ht="15.6" x14ac:dyDescent="0.3">
      <c r="B16" s="46" t="s">
        <v>63</v>
      </c>
      <c r="C16" s="36"/>
      <c r="D16" s="54" t="s">
        <v>22</v>
      </c>
      <c r="E16" s="36"/>
      <c r="F16" s="37"/>
      <c r="G16" s="15"/>
      <c r="H16" s="16" t="s">
        <v>76</v>
      </c>
      <c r="L16" s="18" t="s">
        <v>22</v>
      </c>
      <c r="M16" s="18" t="s">
        <v>82</v>
      </c>
      <c r="N16" s="18" t="s">
        <v>108</v>
      </c>
      <c r="P16" s="14"/>
      <c r="Q16" s="14"/>
      <c r="R16" s="15"/>
    </row>
    <row r="17" spans="2:18" x14ac:dyDescent="0.3">
      <c r="B17" s="43"/>
      <c r="C17" s="36"/>
      <c r="D17" s="36"/>
      <c r="E17" s="36"/>
      <c r="F17" s="37"/>
      <c r="G17" s="15"/>
      <c r="P17" s="14"/>
      <c r="Q17" s="14"/>
      <c r="R17" s="15"/>
    </row>
    <row r="18" spans="2:18" x14ac:dyDescent="0.3">
      <c r="B18" s="44"/>
      <c r="C18" s="41"/>
      <c r="D18" s="36"/>
      <c r="E18" s="36"/>
      <c r="F18" s="37"/>
      <c r="G18" s="15"/>
      <c r="H18" s="16" t="str">
        <f>_xlfn.IFNA(VLOOKUP('Calculator Info'!M30,FS_OPTIONS[[Model]:[Description]],3,FALSE),"-")</f>
        <v>Seat with Backrest, Fully Upholstered</v>
      </c>
      <c r="J18" s="56" t="str">
        <f>'Calculator Info'!M30</f>
        <v>BU</v>
      </c>
      <c r="L18" s="19" t="str">
        <f>'Calculator Info'!N30</f>
        <v>COM</v>
      </c>
      <c r="M18" s="19">
        <f>IF(L18="-",L18,'Calculator Info'!O30)</f>
        <v>1.75</v>
      </c>
      <c r="N18" s="55">
        <f>'Calculator Info'!S30</f>
        <v>958</v>
      </c>
      <c r="P18" s="14"/>
      <c r="Q18" s="14"/>
      <c r="R18" s="15"/>
    </row>
    <row r="19" spans="2:18" x14ac:dyDescent="0.3">
      <c r="B19" s="44"/>
      <c r="C19" s="41"/>
      <c r="D19" s="36"/>
      <c r="E19" s="36"/>
      <c r="F19" s="37"/>
      <c r="G19" s="15"/>
      <c r="H19" s="16"/>
      <c r="J19" s="56"/>
      <c r="L19" s="19"/>
      <c r="M19" s="19"/>
      <c r="N19" s="55"/>
      <c r="P19" s="14"/>
      <c r="Q19" s="14"/>
      <c r="R19" s="15"/>
    </row>
    <row r="20" spans="2:18" x14ac:dyDescent="0.3">
      <c r="B20" s="44"/>
      <c r="C20" s="41"/>
      <c r="D20" s="36"/>
      <c r="E20" s="36"/>
      <c r="F20" s="37"/>
      <c r="G20" s="15"/>
      <c r="H20" s="16" t="str">
        <f>_xlfn.IFNA(VLOOKUP('Calculator Info'!M31,FS_OPTIONS[[Model]:[Description]],3,FALSE),"-")</f>
        <v>Seat with Backrest, Fully Upholstered</v>
      </c>
      <c r="J20" s="56" t="str">
        <f>'Calculator Info'!M31</f>
        <v>BU</v>
      </c>
      <c r="L20" s="19" t="str">
        <f>'Calculator Info'!N31</f>
        <v>COM</v>
      </c>
      <c r="M20" s="19">
        <f>IF(L20="-",L20,'Calculator Info'!O31)</f>
        <v>1.75</v>
      </c>
      <c r="N20" s="55">
        <f>'Calculator Info'!S31</f>
        <v>958</v>
      </c>
    </row>
    <row r="21" spans="2:18" x14ac:dyDescent="0.3">
      <c r="B21" s="44"/>
      <c r="C21" s="41"/>
      <c r="D21" s="36"/>
      <c r="E21" s="36"/>
      <c r="F21" s="37"/>
      <c r="G21" s="15"/>
      <c r="H21" s="16"/>
      <c r="J21" s="56"/>
      <c r="L21" s="19"/>
      <c r="M21" s="19"/>
      <c r="N21" s="55"/>
    </row>
    <row r="22" spans="2:18" x14ac:dyDescent="0.3">
      <c r="B22" s="44"/>
      <c r="C22" s="41"/>
      <c r="D22" s="36"/>
      <c r="E22" s="36"/>
      <c r="F22" s="37"/>
      <c r="G22" s="15"/>
      <c r="H22" s="16" t="str">
        <f>_xlfn.IFNA(VLOOKUP('Calculator Info'!M32,FS_OPTIONS[[Model]:[Description]],3,FALSE),"-")</f>
        <v>Seat with Backrest, Fully Upholstered</v>
      </c>
      <c r="J22" s="56" t="str">
        <f>'Calculator Info'!M32</f>
        <v>BU</v>
      </c>
      <c r="L22" s="19" t="str">
        <f>'Calculator Info'!N32</f>
        <v>COM</v>
      </c>
      <c r="M22" s="19">
        <f>IF(L22="-",L22,'Calculator Info'!O32)</f>
        <v>1.75</v>
      </c>
      <c r="N22" s="55">
        <f>'Calculator Info'!S32</f>
        <v>958</v>
      </c>
    </row>
    <row r="23" spans="2:18" x14ac:dyDescent="0.3">
      <c r="B23" s="44"/>
      <c r="C23" s="41"/>
      <c r="D23" s="36"/>
      <c r="E23" s="36"/>
      <c r="F23" s="37"/>
      <c r="G23" s="15"/>
      <c r="H23" s="16"/>
      <c r="J23" s="56"/>
      <c r="L23" s="19"/>
      <c r="M23" s="19"/>
      <c r="N23" s="55"/>
    </row>
    <row r="24" spans="2:18" x14ac:dyDescent="0.3">
      <c r="B24" s="44"/>
      <c r="C24" s="41"/>
      <c r="D24" s="36"/>
      <c r="E24" s="36"/>
      <c r="F24" s="37"/>
      <c r="G24" s="15"/>
      <c r="H24" s="16" t="str">
        <f>_xlfn.IFNA(VLOOKUP('Calculator Info'!M33,FS_OPTIONS[[Model]:[Description]],3,FALSE),"-")</f>
        <v>-</v>
      </c>
      <c r="J24" s="56" t="str">
        <f>'Calculator Info'!M33</f>
        <v>-</v>
      </c>
      <c r="L24" s="19" t="str">
        <f>'Calculator Info'!N33</f>
        <v>-</v>
      </c>
      <c r="M24" s="19" t="str">
        <f>IF(L24="-",L24,'Calculator Info'!O33)</f>
        <v>-</v>
      </c>
      <c r="N24" s="55">
        <f>'Calculator Info'!S33</f>
        <v>0</v>
      </c>
    </row>
    <row r="25" spans="2:18" x14ac:dyDescent="0.3">
      <c r="B25" s="44"/>
      <c r="C25" s="41"/>
      <c r="D25" s="36"/>
      <c r="E25" s="36"/>
      <c r="F25" s="37"/>
      <c r="G25" s="15"/>
      <c r="H25" s="16"/>
      <c r="J25" s="56"/>
      <c r="L25" s="19"/>
      <c r="M25" s="19"/>
      <c r="N25" s="55"/>
    </row>
    <row r="26" spans="2:18" x14ac:dyDescent="0.3">
      <c r="B26" s="15"/>
      <c r="C26" s="15"/>
      <c r="D26" s="15"/>
      <c r="E26" s="15"/>
      <c r="F26" s="15"/>
      <c r="G26" s="15"/>
      <c r="H26" s="16"/>
      <c r="J26" s="56"/>
      <c r="L26" s="19"/>
      <c r="M26" s="19"/>
      <c r="N26" s="55"/>
    </row>
    <row r="27" spans="2:18" x14ac:dyDescent="0.3">
      <c r="B27"/>
      <c r="C27"/>
      <c r="D27"/>
      <c r="E27"/>
      <c r="F27"/>
      <c r="G27" s="15"/>
      <c r="L27" s="12"/>
      <c r="N27" s="11"/>
    </row>
    <row r="28" spans="2:18" x14ac:dyDescent="0.3">
      <c r="B28"/>
      <c r="C28"/>
      <c r="D28"/>
      <c r="E28"/>
      <c r="F28"/>
      <c r="G28" s="15"/>
      <c r="H28" s="16" t="s">
        <v>25</v>
      </c>
      <c r="I28" s="15"/>
      <c r="J28" s="15"/>
      <c r="K28" s="14"/>
      <c r="L28" s="14"/>
      <c r="M28" s="19"/>
      <c r="N28" s="19"/>
    </row>
    <row r="29" spans="2:18" x14ac:dyDescent="0.3">
      <c r="B29"/>
      <c r="C29"/>
      <c r="D29"/>
      <c r="E29"/>
      <c r="F29"/>
      <c r="G29" s="15"/>
      <c r="H29" s="19"/>
      <c r="I29" s="15"/>
      <c r="J29" s="15"/>
      <c r="K29" s="19"/>
      <c r="L29" s="19"/>
      <c r="M29" s="19"/>
      <c r="N29" s="19"/>
    </row>
    <row r="30" spans="2:18" x14ac:dyDescent="0.3">
      <c r="B30"/>
      <c r="C30"/>
      <c r="D30"/>
      <c r="E30"/>
      <c r="F30"/>
      <c r="G30" s="15"/>
      <c r="H30" s="14"/>
      <c r="I30" s="14"/>
      <c r="J30" s="20"/>
      <c r="K30" s="19"/>
      <c r="L30" s="19"/>
      <c r="M30" s="19"/>
      <c r="N30" s="19"/>
    </row>
    <row r="31" spans="2:18" x14ac:dyDescent="0.3">
      <c r="B31"/>
      <c r="C31"/>
      <c r="D31"/>
      <c r="E31"/>
      <c r="F31"/>
      <c r="G31" s="15"/>
      <c r="H31" s="14"/>
      <c r="I31" s="14"/>
      <c r="J31" s="20"/>
      <c r="K31" s="19"/>
      <c r="L31" s="19"/>
      <c r="M31" s="19"/>
      <c r="N31" s="19"/>
    </row>
    <row r="32" spans="2:18" x14ac:dyDescent="0.3">
      <c r="B32"/>
      <c r="C32"/>
      <c r="D32"/>
      <c r="E32"/>
      <c r="F32"/>
      <c r="G32" s="15"/>
      <c r="H32" s="15" t="s">
        <v>26</v>
      </c>
      <c r="I32" s="21">
        <f>'Calculator Info'!H3+'Calculator Info'!Q34</f>
        <v>3922</v>
      </c>
      <c r="J32" s="20"/>
      <c r="K32" s="19"/>
      <c r="M32" s="19"/>
      <c r="N32" s="19"/>
    </row>
    <row r="33" spans="1:20" x14ac:dyDescent="0.3">
      <c r="B33"/>
      <c r="C33"/>
      <c r="D33"/>
      <c r="E33"/>
      <c r="F33"/>
      <c r="G33" s="15"/>
      <c r="H33" s="15" t="s">
        <v>104</v>
      </c>
      <c r="I33" s="21">
        <f>'Calculator Info'!R34</f>
        <v>0</v>
      </c>
      <c r="J33" s="20"/>
      <c r="K33" s="19"/>
      <c r="M33" s="19"/>
      <c r="N33" s="19"/>
    </row>
    <row r="34" spans="1:20" s="24" customFormat="1" x14ac:dyDescent="0.3">
      <c r="A34" s="11"/>
      <c r="G34" s="15"/>
      <c r="H34" s="15" t="s">
        <v>27</v>
      </c>
      <c r="I34" s="21">
        <f>'Calculator Info'!K35</f>
        <v>0</v>
      </c>
      <c r="J34" s="20"/>
      <c r="K34" s="14"/>
      <c r="L34" s="14"/>
      <c r="M34" s="19"/>
      <c r="N34" s="19"/>
      <c r="O34" s="11"/>
    </row>
    <row r="35" spans="1:20" s="24" customFormat="1" x14ac:dyDescent="0.3">
      <c r="A35" s="11"/>
      <c r="G35" s="15"/>
      <c r="H35" s="22" t="s">
        <v>28</v>
      </c>
      <c r="I35" s="23">
        <f>'Calculator Info'!H4</f>
        <v>3922</v>
      </c>
      <c r="J35" s="20"/>
      <c r="K35" s="14"/>
      <c r="L35" s="14"/>
      <c r="M35" s="19"/>
      <c r="N35" s="19"/>
      <c r="O35" s="11"/>
      <c r="T35" s="13"/>
    </row>
    <row r="36" spans="1:20" s="24" customFormat="1" x14ac:dyDescent="0.3">
      <c r="A36" s="11"/>
      <c r="G36" s="15"/>
      <c r="H36" s="19"/>
      <c r="I36" s="15"/>
      <c r="J36" s="15"/>
      <c r="K36" s="14"/>
      <c r="L36" s="15"/>
      <c r="M36" s="19"/>
      <c r="N36" s="19"/>
    </row>
    <row r="37" spans="1:20" s="24" customFormat="1" x14ac:dyDescent="0.3">
      <c r="A37" s="11"/>
      <c r="G37" s="15"/>
      <c r="H37" s="14"/>
      <c r="I37" s="14"/>
      <c r="J37" s="14"/>
      <c r="K37" s="15"/>
      <c r="L37" s="15"/>
      <c r="M37" s="19"/>
      <c r="N37" s="19"/>
    </row>
    <row r="38" spans="1:20" s="24" customFormat="1" x14ac:dyDescent="0.3">
      <c r="A38" s="11"/>
      <c r="H38" s="17" t="s">
        <v>29</v>
      </c>
      <c r="I38" s="15"/>
      <c r="J38" s="15"/>
      <c r="K38" s="15"/>
      <c r="L38" s="15"/>
      <c r="M38" s="19"/>
      <c r="N38" s="19"/>
    </row>
    <row r="39" spans="1:20" s="24" customFormat="1" x14ac:dyDescent="0.3">
      <c r="A39" s="11"/>
      <c r="H39" s="15" t="s">
        <v>30</v>
      </c>
      <c r="I39" s="15"/>
      <c r="J39" s="15"/>
      <c r="L39" s="15"/>
      <c r="M39" s="19"/>
      <c r="N39" s="19"/>
    </row>
    <row r="40" spans="1:20" s="24" customFormat="1" x14ac:dyDescent="0.3">
      <c r="H40" s="25" t="str">
        <f>"For two fabric combinations, $"&amp;'Fabric Upcharge'!F4&amp;" List per unit is applied."</f>
        <v>For two fabric combinations, $105 List per unit is applied.</v>
      </c>
      <c r="I40" s="15"/>
      <c r="J40" s="15"/>
      <c r="M40" s="26"/>
      <c r="N40" s="26"/>
    </row>
    <row r="41" spans="1:20" s="24" customFormat="1" x14ac:dyDescent="0.3">
      <c r="H41" s="25"/>
      <c r="M41" s="26"/>
      <c r="N41" s="26"/>
    </row>
    <row r="42" spans="1:20" s="24" customFormat="1" x14ac:dyDescent="0.3">
      <c r="H42" s="15" t="s">
        <v>31</v>
      </c>
      <c r="M42" s="26"/>
      <c r="N42" s="26"/>
    </row>
    <row r="43" spans="1:20" s="24" customFormat="1" x14ac:dyDescent="0.3">
      <c r="H43" s="15" t="s">
        <v>32</v>
      </c>
      <c r="M43" s="26"/>
      <c r="N43" s="26"/>
    </row>
    <row r="44" spans="1:20" s="24" customFormat="1" x14ac:dyDescent="0.3">
      <c r="G44"/>
      <c r="M44" s="26"/>
      <c r="N44" s="26"/>
    </row>
    <row r="45" spans="1:20" s="24" customFormat="1" x14ac:dyDescent="0.3">
      <c r="G45"/>
      <c r="H45"/>
      <c r="I45"/>
      <c r="J45"/>
      <c r="K45"/>
      <c r="M45" s="26"/>
      <c r="N45" s="26"/>
    </row>
    <row r="46" spans="1:20" s="24" customFormat="1" x14ac:dyDescent="0.3">
      <c r="G46"/>
      <c r="H46"/>
      <c r="I46"/>
      <c r="J46"/>
      <c r="K46"/>
      <c r="M46" s="26"/>
      <c r="N46" s="26"/>
    </row>
    <row r="47" spans="1:20" s="24" customFormat="1" x14ac:dyDescent="0.3">
      <c r="G47"/>
      <c r="H47"/>
      <c r="I47"/>
      <c r="J47"/>
      <c r="K47"/>
      <c r="M47" s="26"/>
      <c r="N47" s="26"/>
    </row>
    <row r="48" spans="1:20" s="24" customFormat="1" x14ac:dyDescent="0.3">
      <c r="G48"/>
      <c r="H48"/>
      <c r="I48"/>
      <c r="J48"/>
      <c r="K48"/>
      <c r="M48" s="26"/>
      <c r="N48" s="26"/>
    </row>
    <row r="49" spans="1:15" s="24" customFormat="1" x14ac:dyDescent="0.3">
      <c r="G49"/>
      <c r="H49"/>
      <c r="I49"/>
      <c r="J49"/>
      <c r="K49"/>
      <c r="M49" s="26"/>
      <c r="N49" s="26"/>
    </row>
    <row r="50" spans="1:15" s="24" customFormat="1" x14ac:dyDescent="0.3">
      <c r="H50"/>
      <c r="I50"/>
      <c r="J50"/>
      <c r="K50"/>
      <c r="M50" s="26"/>
      <c r="N50" s="26"/>
    </row>
    <row r="51" spans="1:15" s="24" customFormat="1" x14ac:dyDescent="0.3">
      <c r="B51" s="11"/>
      <c r="C51" s="11"/>
      <c r="D51" s="11"/>
      <c r="E51" s="11"/>
      <c r="F51" s="11"/>
      <c r="H51" s="26"/>
      <c r="M51" s="26"/>
      <c r="N51" s="26"/>
    </row>
    <row r="52" spans="1:15" s="24" customFormat="1" x14ac:dyDescent="0.3">
      <c r="B52" s="11"/>
      <c r="C52" s="11"/>
      <c r="D52" s="11"/>
      <c r="E52" s="11"/>
      <c r="F52" s="11"/>
      <c r="H52" s="26"/>
      <c r="M52" s="26"/>
      <c r="N52" s="26"/>
    </row>
    <row r="53" spans="1:15" s="24" customFormat="1" x14ac:dyDescent="0.3">
      <c r="B53" s="11"/>
      <c r="C53" s="11"/>
      <c r="D53" s="11"/>
      <c r="E53" s="11"/>
      <c r="F53" s="11"/>
      <c r="H53" s="26"/>
      <c r="M53" s="26"/>
      <c r="N53" s="26"/>
    </row>
    <row r="54" spans="1:15" s="24" customFormat="1" x14ac:dyDescent="0.3">
      <c r="B54" s="11"/>
      <c r="C54" s="11"/>
      <c r="D54" s="11"/>
      <c r="E54" s="11"/>
      <c r="F54" s="11"/>
      <c r="H54" s="26"/>
      <c r="M54" s="26"/>
      <c r="N54" s="26"/>
    </row>
    <row r="55" spans="1:15" s="24" customFormat="1" x14ac:dyDescent="0.3">
      <c r="B55" s="11"/>
      <c r="C55" s="11"/>
      <c r="D55" s="11"/>
      <c r="E55" s="11"/>
      <c r="F55" s="11"/>
      <c r="H55" s="26"/>
      <c r="M55" s="26"/>
      <c r="N55" s="26"/>
      <c r="O55" s="11"/>
    </row>
    <row r="56" spans="1:15" s="24" customFormat="1" x14ac:dyDescent="0.3">
      <c r="B56" s="11"/>
      <c r="C56" s="11"/>
      <c r="D56" s="11"/>
      <c r="E56" s="11"/>
      <c r="F56" s="11"/>
      <c r="H56" s="26"/>
      <c r="M56" s="26"/>
      <c r="N56" s="26"/>
      <c r="O56" s="11"/>
    </row>
    <row r="57" spans="1:15" s="24" customFormat="1" x14ac:dyDescent="0.3">
      <c r="B57" s="11"/>
      <c r="C57" s="11"/>
      <c r="D57" s="11"/>
      <c r="E57" s="11"/>
      <c r="F57" s="11"/>
      <c r="H57" s="26"/>
      <c r="M57" s="26"/>
      <c r="N57" s="26"/>
      <c r="O57" s="11"/>
    </row>
    <row r="58" spans="1:15" x14ac:dyDescent="0.3">
      <c r="A58" s="24"/>
      <c r="G58" s="24"/>
      <c r="H58" s="26"/>
      <c r="I58" s="24"/>
      <c r="J58" s="24"/>
      <c r="K58" s="24"/>
    </row>
    <row r="59" spans="1:15" x14ac:dyDescent="0.3">
      <c r="A59" s="24"/>
      <c r="G59" s="24"/>
      <c r="H59" s="26"/>
      <c r="I59" s="24"/>
      <c r="J59" s="24"/>
    </row>
    <row r="60" spans="1:15" x14ac:dyDescent="0.3">
      <c r="A60" s="24"/>
      <c r="G60" s="24"/>
      <c r="H60" s="26"/>
      <c r="I60" s="24"/>
      <c r="J60" s="24"/>
    </row>
    <row r="61" spans="1:15" x14ac:dyDescent="0.3">
      <c r="A61" s="24"/>
    </row>
    <row r="62" spans="1:15" x14ac:dyDescent="0.3">
      <c r="A62" s="24"/>
    </row>
    <row r="63" spans="1:15" x14ac:dyDescent="0.3">
      <c r="A63" s="24"/>
    </row>
    <row r="64" spans="1:15" x14ac:dyDescent="0.3">
      <c r="A64" s="24"/>
    </row>
  </sheetData>
  <sheetProtection algorithmName="SHA-512" hashValue="RKljSO/YnU6OM64LXIeeOvhIVbSCZoA7x28wxkfzrMdko0IAJjiJKuM5exjERtGjIfNvIis5qC/pRr04E8G39w==" saltValue="zLW1qQwKCy8hXnWln3TNcg==" spinCount="100000" sheet="1" objects="1" scenarios="1"/>
  <conditionalFormatting sqref="H48">
    <cfRule type="containsText" dxfId="0" priority="1" operator="containsText" text="5">
      <formula>NOT(ISERROR(SEARCH("5",H48)))</formula>
    </cfRule>
  </conditionalFormatting>
  <printOptions horizontalCentered="1"/>
  <pageMargins left="0.5" right="0.5" top="0.5" bottom="0.75" header="0.3" footer="0.3"/>
  <pageSetup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198120</xdr:colOff>
                    <xdr:row>20</xdr:row>
                    <xdr:rowOff>152400</xdr:rowOff>
                  </from>
                  <to>
                    <xdr:col>5</xdr:col>
                    <xdr:colOff>350520</xdr:colOff>
                    <xdr:row>21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Drop Down 2">
              <controlPr defaultSize="0" autoLine="0" autoPict="0">
                <anchor moveWithCells="1">
                  <from>
                    <xdr:col>3</xdr:col>
                    <xdr:colOff>198120</xdr:colOff>
                    <xdr:row>18</xdr:row>
                    <xdr:rowOff>175260</xdr:rowOff>
                  </from>
                  <to>
                    <xdr:col>5</xdr:col>
                    <xdr:colOff>350520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Drop Down 3">
              <controlPr defaultSize="0" autoLine="0" autoPict="0">
                <anchor moveWithCells="1">
                  <from>
                    <xdr:col>3</xdr:col>
                    <xdr:colOff>198120</xdr:colOff>
                    <xdr:row>17</xdr:row>
                    <xdr:rowOff>22860</xdr:rowOff>
                  </from>
                  <to>
                    <xdr:col>5</xdr:col>
                    <xdr:colOff>350520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Drop Down 4">
              <controlPr defaultSize="0" autoLine="0" autoPict="0">
                <anchor moveWithCells="1">
                  <from>
                    <xdr:col>3</xdr:col>
                    <xdr:colOff>457200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Drop Down 5">
              <controlPr defaultSize="0" autoLine="0" autoPict="0">
                <anchor moveWithCells="1">
                  <from>
                    <xdr:col>3</xdr:col>
                    <xdr:colOff>198120</xdr:colOff>
                    <xdr:row>22</xdr:row>
                    <xdr:rowOff>137160</xdr:rowOff>
                  </from>
                  <to>
                    <xdr:col>5</xdr:col>
                    <xdr:colOff>350520</xdr:colOff>
                    <xdr:row>23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Option Button 8">
              <controlPr defaultSize="0" autoFill="0" autoLine="0" autoPict="0">
                <anchor>
                  <from>
                    <xdr:col>7</xdr:col>
                    <xdr:colOff>0</xdr:colOff>
                    <xdr:row>28</xdr:row>
                    <xdr:rowOff>68580</xdr:rowOff>
                  </from>
                  <to>
                    <xdr:col>7</xdr:col>
                    <xdr:colOff>685800</xdr:colOff>
                    <xdr:row>29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0" name="Option Button 9">
              <controlPr defaultSize="0" autoFill="0" autoLine="0" autoPict="0">
                <anchor moveWithCells="1">
                  <from>
                    <xdr:col>7</xdr:col>
                    <xdr:colOff>632460</xdr:colOff>
                    <xdr:row>28</xdr:row>
                    <xdr:rowOff>68580</xdr:rowOff>
                  </from>
                  <to>
                    <xdr:col>7</xdr:col>
                    <xdr:colOff>1287780</xdr:colOff>
                    <xdr:row>29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" name="Drop Down 109">
              <controlPr defaultSize="0" autoLine="0" autoPict="0">
                <anchor moveWithCells="1">
                  <from>
                    <xdr:col>1</xdr:col>
                    <xdr:colOff>175260</xdr:colOff>
                    <xdr:row>17</xdr:row>
                    <xdr:rowOff>22860</xdr:rowOff>
                  </from>
                  <to>
                    <xdr:col>2</xdr:col>
                    <xdr:colOff>944880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2" name="Drop Down 110">
              <controlPr defaultSize="0" autoLine="0" autoPict="0">
                <anchor moveWithCells="1">
                  <from>
                    <xdr:col>1</xdr:col>
                    <xdr:colOff>175260</xdr:colOff>
                    <xdr:row>18</xdr:row>
                    <xdr:rowOff>175260</xdr:rowOff>
                  </from>
                  <to>
                    <xdr:col>2</xdr:col>
                    <xdr:colOff>937260</xdr:colOff>
                    <xdr:row>19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3" name="Drop Down 111">
              <controlPr defaultSize="0" autoLine="0" autoPict="0">
                <anchor moveWithCells="1">
                  <from>
                    <xdr:col>1</xdr:col>
                    <xdr:colOff>175260</xdr:colOff>
                    <xdr:row>20</xdr:row>
                    <xdr:rowOff>152400</xdr:rowOff>
                  </from>
                  <to>
                    <xdr:col>2</xdr:col>
                    <xdr:colOff>937260</xdr:colOff>
                    <xdr:row>21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4" name="Drop Down 112">
              <controlPr defaultSize="0" autoLine="0" autoPict="0">
                <anchor moveWithCells="1">
                  <from>
                    <xdr:col>1</xdr:col>
                    <xdr:colOff>160020</xdr:colOff>
                    <xdr:row>22</xdr:row>
                    <xdr:rowOff>137160</xdr:rowOff>
                  </from>
                  <to>
                    <xdr:col>2</xdr:col>
                    <xdr:colOff>922020</xdr:colOff>
                    <xdr:row>23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C2:S215"/>
  <sheetViews>
    <sheetView workbookViewId="0">
      <selection activeCell="S31" sqref="S31"/>
    </sheetView>
  </sheetViews>
  <sheetFormatPr defaultRowHeight="14.4" x14ac:dyDescent="0.3"/>
  <cols>
    <col min="3" max="6" width="27" style="2" customWidth="1"/>
    <col min="7" max="10" width="11.88671875" style="2" customWidth="1"/>
    <col min="11" max="14" width="10.5546875" customWidth="1"/>
    <col min="16" max="17" width="12" customWidth="1"/>
    <col min="18" max="20" width="11.33203125" customWidth="1"/>
    <col min="21" max="21" width="12.5546875" customWidth="1"/>
  </cols>
  <sheetData>
    <row r="2" spans="3:14" x14ac:dyDescent="0.3">
      <c r="C2" s="30" t="s">
        <v>106</v>
      </c>
      <c r="J2"/>
    </row>
    <row r="3" spans="3:14" ht="15" thickBot="1" x14ac:dyDescent="0.35">
      <c r="C3" s="5">
        <v>2</v>
      </c>
      <c r="D3" s="10" t="str">
        <f>INDEX(FS_MODEL[Model],'Calculator Info'!C3)</f>
        <v>7603-( )-( )-( )</v>
      </c>
      <c r="E3" s="99" t="str">
        <f>INDEX(FS_MODEL[Description],'Calculator Info'!C3)</f>
        <v>3-Unit Bench</v>
      </c>
      <c r="F3" s="99"/>
      <c r="G3" s="31" t="s">
        <v>36</v>
      </c>
      <c r="H3" s="68">
        <f>INDEX(FS_MODEL[COM],'Calculator Info'!C3)</f>
        <v>1048</v>
      </c>
      <c r="J3"/>
      <c r="K3" s="63"/>
      <c r="L3" t="s">
        <v>102</v>
      </c>
    </row>
    <row r="4" spans="3:14" ht="18.600000000000001" thickBot="1" x14ac:dyDescent="0.4">
      <c r="G4" s="31" t="s">
        <v>71</v>
      </c>
      <c r="H4" s="69">
        <f>K35+H3+S34</f>
        <v>3922</v>
      </c>
      <c r="J4"/>
      <c r="K4" s="75"/>
      <c r="L4" t="s">
        <v>103</v>
      </c>
    </row>
    <row r="5" spans="3:14" x14ac:dyDescent="0.3">
      <c r="C5" s="57" t="s">
        <v>86</v>
      </c>
      <c r="D5"/>
      <c r="E5"/>
      <c r="F5"/>
      <c r="G5"/>
      <c r="H5"/>
      <c r="I5"/>
      <c r="J5"/>
      <c r="K5" s="72"/>
      <c r="L5" t="s">
        <v>39</v>
      </c>
    </row>
    <row r="6" spans="3:14" x14ac:dyDescent="0.3">
      <c r="C6" s="89" t="s">
        <v>72</v>
      </c>
      <c r="D6" s="64" t="str">
        <f t="shared" ref="D6:D9" si="0">IF(M30="-","","-"&amp;M30)</f>
        <v>-BU</v>
      </c>
      <c r="E6"/>
      <c r="F6"/>
      <c r="G6"/>
      <c r="H6"/>
      <c r="I6"/>
      <c r="J6"/>
      <c r="K6" s="60"/>
      <c r="L6" t="s">
        <v>101</v>
      </c>
    </row>
    <row r="7" spans="3:14" x14ac:dyDescent="0.3">
      <c r="C7" s="89" t="s">
        <v>73</v>
      </c>
      <c r="D7" s="64" t="str">
        <f t="shared" si="0"/>
        <v>-BU</v>
      </c>
      <c r="E7"/>
      <c r="F7"/>
      <c r="G7"/>
      <c r="H7"/>
      <c r="I7"/>
      <c r="J7"/>
      <c r="K7" s="71"/>
      <c r="L7" t="s">
        <v>100</v>
      </c>
    </row>
    <row r="8" spans="3:14" x14ac:dyDescent="0.3">
      <c r="C8" s="89" t="s">
        <v>74</v>
      </c>
      <c r="D8" s="64" t="str">
        <f t="shared" si="0"/>
        <v>-BU</v>
      </c>
      <c r="E8"/>
      <c r="F8"/>
      <c r="G8"/>
      <c r="H8"/>
      <c r="I8"/>
      <c r="J8"/>
    </row>
    <row r="9" spans="3:14" x14ac:dyDescent="0.3">
      <c r="C9" s="89" t="s">
        <v>75</v>
      </c>
      <c r="D9" s="64" t="str">
        <f t="shared" si="0"/>
        <v/>
      </c>
      <c r="E9"/>
      <c r="F9"/>
      <c r="G9"/>
      <c r="H9"/>
      <c r="I9"/>
      <c r="J9"/>
    </row>
    <row r="10" spans="3:14" x14ac:dyDescent="0.3">
      <c r="C10"/>
      <c r="D10"/>
      <c r="E10"/>
      <c r="F10"/>
      <c r="G10"/>
      <c r="H10"/>
      <c r="I10"/>
      <c r="J10"/>
    </row>
    <row r="11" spans="3:14" x14ac:dyDescent="0.3">
      <c r="C11" s="98" t="str">
        <f>VLOOKUP(D3,FS_MODEL[],7,FALSE)&amp;D6&amp;D7&amp;D8&amp;D9</f>
        <v>7603-BU-BU-BU</v>
      </c>
      <c r="D11" s="98"/>
      <c r="E11"/>
      <c r="F11"/>
      <c r="G11"/>
      <c r="H11"/>
      <c r="I11"/>
      <c r="J11"/>
    </row>
    <row r="12" spans="3:14" x14ac:dyDescent="0.3">
      <c r="C12"/>
      <c r="D12"/>
      <c r="E12"/>
      <c r="F12"/>
      <c r="G12"/>
      <c r="H12"/>
      <c r="I12"/>
      <c r="J12"/>
    </row>
    <row r="13" spans="3:14" s="70" customFormat="1" ht="6" customHeight="1" x14ac:dyDescent="0.3"/>
    <row r="14" spans="3:14" x14ac:dyDescent="0.3">
      <c r="C14"/>
      <c r="D14"/>
      <c r="E14"/>
      <c r="F14"/>
      <c r="G14"/>
      <c r="H14"/>
      <c r="I14"/>
      <c r="J14"/>
    </row>
    <row r="15" spans="3:14" x14ac:dyDescent="0.3">
      <c r="C15" s="30" t="s">
        <v>105</v>
      </c>
      <c r="D15"/>
      <c r="E15"/>
      <c r="F15"/>
      <c r="G15"/>
      <c r="H15"/>
      <c r="I15"/>
    </row>
    <row r="16" spans="3:14" ht="15" thickBot="1" x14ac:dyDescent="0.35">
      <c r="C16" s="89" t="s">
        <v>64</v>
      </c>
      <c r="D16" s="89" t="s">
        <v>65</v>
      </c>
      <c r="E16" s="89" t="s">
        <v>66</v>
      </c>
      <c r="F16" s="89" t="s">
        <v>67</v>
      </c>
      <c r="G16" s="89" t="s">
        <v>84</v>
      </c>
      <c r="H16" s="89" t="s">
        <v>85</v>
      </c>
      <c r="I16" s="89" t="s">
        <v>97</v>
      </c>
      <c r="K16" s="89" t="s">
        <v>83</v>
      </c>
      <c r="L16" s="89" t="s">
        <v>84</v>
      </c>
      <c r="M16" s="89" t="s">
        <v>85</v>
      </c>
      <c r="N16" s="89" t="s">
        <v>87</v>
      </c>
    </row>
    <row r="17" spans="3:19" ht="15.6" thickTop="1" thickBot="1" x14ac:dyDescent="0.35">
      <c r="C17" s="65" t="str">
        <f>IF(VLOOKUP($D$3,FS_MODEL[],5,FALSE)&gt;=1,G17,"")</f>
        <v xml:space="preserve"> </v>
      </c>
      <c r="D17" s="65" t="str">
        <f>IF(VLOOKUP($D$3,FS_MODEL[],5,FALSE)&gt;=2,G17,"")</f>
        <v xml:space="preserve"> </v>
      </c>
      <c r="E17" s="65" t="str">
        <f>IF(VLOOKUP($D$3,FS_MODEL[],5,FALSE)&gt;=3,G17,"")</f>
        <v xml:space="preserve"> </v>
      </c>
      <c r="F17" s="90" t="str">
        <f>IF(VLOOKUP($D$3,FS_MODEL[],5,FALSE)&gt;=4,G17,"")</f>
        <v/>
      </c>
      <c r="G17" s="91" t="s">
        <v>21</v>
      </c>
      <c r="H17" s="65" t="s">
        <v>21</v>
      </c>
      <c r="I17" s="65" t="s">
        <v>21</v>
      </c>
      <c r="K17" s="6" t="s">
        <v>45</v>
      </c>
      <c r="L17" s="6" t="s">
        <v>45</v>
      </c>
      <c r="M17" s="6" t="s">
        <v>47</v>
      </c>
      <c r="N17" s="6">
        <v>1</v>
      </c>
    </row>
    <row r="18" spans="3:19" ht="15.6" thickTop="1" thickBot="1" x14ac:dyDescent="0.35">
      <c r="C18" s="6" t="s">
        <v>45</v>
      </c>
      <c r="D18" s="8" t="str">
        <f>IF(VLOOKUP($D$3,FS_MODEL[],5,FALSE)&gt;=2,G18,"")</f>
        <v>SU</v>
      </c>
      <c r="E18" s="8" t="str">
        <f>IF(VLOOKUP($D$3,FS_MODEL[],5,FALSE)&gt;=3,H18,"")</f>
        <v>SU</v>
      </c>
      <c r="F18" s="76" t="str">
        <f>IF(VLOOKUP($D$3,FS_MODEL[],5,FALSE)&gt;=4,I18,"")</f>
        <v/>
      </c>
      <c r="G18" s="92" t="str">
        <f t="shared" ref="G18:G24" si="1">IF($P$30=1,L17,IF($P$30=2,M17,K17))</f>
        <v>SU</v>
      </c>
      <c r="H18" s="66" t="str">
        <f t="shared" ref="H18:H24" si="2">IF($P$31=1,L17,IF($P$31=2,M17,K17))</f>
        <v>SU</v>
      </c>
      <c r="I18" s="66" t="str">
        <f t="shared" ref="I18:I24" si="3">IF($P$32=1,L17,IF($P$32=2,M17,K17))</f>
        <v>SU</v>
      </c>
      <c r="K18" s="6" t="s">
        <v>46</v>
      </c>
      <c r="L18" s="6" t="s">
        <v>46</v>
      </c>
      <c r="M18" s="6" t="s">
        <v>48</v>
      </c>
      <c r="N18" s="6">
        <v>1</v>
      </c>
    </row>
    <row r="19" spans="3:19" ht="15.6" thickTop="1" thickBot="1" x14ac:dyDescent="0.35">
      <c r="C19" s="6" t="s">
        <v>46</v>
      </c>
      <c r="D19" s="8" t="str">
        <f>IF(VLOOKUP($D$3,FS_MODEL[],5,FALSE)&gt;=2,G19,"")</f>
        <v>BU</v>
      </c>
      <c r="E19" s="8" t="str">
        <f>IF(VLOOKUP($D$3,FS_MODEL[],5,FALSE)&gt;=3,H19,"")</f>
        <v>BU</v>
      </c>
      <c r="F19" s="76" t="str">
        <f>IF(VLOOKUP($D$3,FS_MODEL[],5,FALSE)&gt;=4,I19,"")</f>
        <v/>
      </c>
      <c r="G19" s="92" t="str">
        <f t="shared" si="1"/>
        <v>BU</v>
      </c>
      <c r="H19" s="66" t="str">
        <f t="shared" si="2"/>
        <v>BU</v>
      </c>
      <c r="I19" s="66" t="str">
        <f t="shared" si="3"/>
        <v>BU</v>
      </c>
      <c r="K19" s="6" t="s">
        <v>47</v>
      </c>
      <c r="L19" s="6" t="s">
        <v>56</v>
      </c>
      <c r="M19" s="6" t="s">
        <v>56</v>
      </c>
      <c r="N19" s="6">
        <v>2</v>
      </c>
    </row>
    <row r="20" spans="3:19" ht="15.6" thickTop="1" thickBot="1" x14ac:dyDescent="0.35">
      <c r="C20" s="6" t="s">
        <v>47</v>
      </c>
      <c r="D20" s="8" t="str">
        <f>IF(VLOOKUP($D$3,FS_MODEL[],5,FALSE)&gt;=2,G20,"")</f>
        <v>24T</v>
      </c>
      <c r="E20" s="8" t="str">
        <f>IF(VLOOKUP($D$3,FS_MODEL[],5,FALSE)&gt;=3,H20,"")</f>
        <v>24T</v>
      </c>
      <c r="F20" s="76" t="str">
        <f>IF(VLOOKUP($D$3,FS_MODEL[],5,FALSE)&gt;=4,I20,"")</f>
        <v/>
      </c>
      <c r="G20" s="92" t="str">
        <f t="shared" si="1"/>
        <v>24T</v>
      </c>
      <c r="H20" s="66" t="str">
        <f t="shared" si="2"/>
        <v>24T</v>
      </c>
      <c r="I20" s="66" t="str">
        <f t="shared" si="3"/>
        <v>24T</v>
      </c>
      <c r="K20" s="6" t="s">
        <v>48</v>
      </c>
      <c r="L20" s="6" t="s">
        <v>68</v>
      </c>
      <c r="M20" s="6" t="s">
        <v>68</v>
      </c>
      <c r="N20" s="6">
        <v>2</v>
      </c>
      <c r="S20" s="88"/>
    </row>
    <row r="21" spans="3:19" ht="15.6" thickTop="1" thickBot="1" x14ac:dyDescent="0.35">
      <c r="C21" s="6" t="s">
        <v>48</v>
      </c>
      <c r="D21" s="8" t="str">
        <f>IF(VLOOKUP($D$3,FS_MODEL[],5,FALSE)&gt;=2,G21,"")</f>
        <v>24T-CO</v>
      </c>
      <c r="E21" s="8" t="str">
        <f>IF(VLOOKUP($D$3,FS_MODEL[],5,FALSE)&gt;=3,H21,"")</f>
        <v>24T-CO</v>
      </c>
      <c r="F21" s="76" t="str">
        <f>IF(VLOOKUP($D$3,FS_MODEL[],5,FALSE)&gt;=4,I21,"")</f>
        <v/>
      </c>
      <c r="G21" s="92" t="str">
        <f t="shared" si="1"/>
        <v>24T-CO</v>
      </c>
      <c r="H21" s="66" t="str">
        <f t="shared" si="2"/>
        <v>24T-CO</v>
      </c>
      <c r="I21" s="66" t="str">
        <f t="shared" si="3"/>
        <v>24T-CO</v>
      </c>
      <c r="K21" s="6" t="s">
        <v>56</v>
      </c>
      <c r="L21" s="7" t="s">
        <v>69</v>
      </c>
      <c r="M21" s="7" t="s">
        <v>69</v>
      </c>
      <c r="N21" s="6">
        <v>3</v>
      </c>
    </row>
    <row r="22" spans="3:19" ht="15.6" thickTop="1" thickBot="1" x14ac:dyDescent="0.35">
      <c r="C22" s="6" t="s">
        <v>56</v>
      </c>
      <c r="D22" s="8" t="str">
        <f>IF(VLOOKUP($D$3,FS_MODEL[],5,FALSE)&gt;=2,G22,"")</f>
        <v>24T-FE</v>
      </c>
      <c r="E22" s="8" t="str">
        <f>IF(VLOOKUP($D$3,FS_MODEL[],5,FALSE)&gt;=3,H22,"")</f>
        <v>24T-FE</v>
      </c>
      <c r="F22" s="76" t="str">
        <f>IF(VLOOKUP($D$3,FS_MODEL[],5,FALSE)&gt;=4,I22,"")</f>
        <v/>
      </c>
      <c r="G22" s="92" t="str">
        <f t="shared" si="1"/>
        <v>24T-FE</v>
      </c>
      <c r="H22" s="66" t="str">
        <f t="shared" si="2"/>
        <v>24T-FE</v>
      </c>
      <c r="I22" s="66" t="str">
        <f t="shared" si="3"/>
        <v>24T-FE</v>
      </c>
      <c r="K22" s="78" t="s">
        <v>68</v>
      </c>
      <c r="L22" s="80" t="s">
        <v>21</v>
      </c>
      <c r="M22" s="80" t="s">
        <v>21</v>
      </c>
      <c r="N22" s="81">
        <v>3</v>
      </c>
    </row>
    <row r="23" spans="3:19" ht="15.6" thickTop="1" thickBot="1" x14ac:dyDescent="0.35">
      <c r="C23" s="6" t="s">
        <v>68</v>
      </c>
      <c r="D23" s="8" t="str">
        <f>IF(VLOOKUP($D$3,FS_MODEL[],5,FALSE)&gt;=2,G23,"")</f>
        <v xml:space="preserve"> </v>
      </c>
      <c r="E23" s="8" t="str">
        <f>IF(VLOOKUP($D$3,FS_MODEL[],5,FALSE)&gt;=3,H23,"")</f>
        <v xml:space="preserve"> </v>
      </c>
      <c r="F23" s="76" t="str">
        <f>IF(VLOOKUP($D$3,FS_MODEL[],5,FALSE)&gt;=4,I23,"")</f>
        <v/>
      </c>
      <c r="G23" s="92" t="str">
        <f t="shared" si="1"/>
        <v xml:space="preserve"> </v>
      </c>
      <c r="H23" s="66" t="str">
        <f t="shared" si="2"/>
        <v xml:space="preserve"> </v>
      </c>
      <c r="I23" s="66" t="str">
        <f t="shared" si="3"/>
        <v xml:space="preserve"> </v>
      </c>
      <c r="K23" s="78" t="s">
        <v>69</v>
      </c>
      <c r="L23" s="80" t="s">
        <v>21</v>
      </c>
      <c r="M23" s="80" t="s">
        <v>21</v>
      </c>
      <c r="N23" s="81">
        <v>3</v>
      </c>
    </row>
    <row r="24" spans="3:19" ht="15.6" thickTop="1" thickBot="1" x14ac:dyDescent="0.35">
      <c r="C24" s="6" t="s">
        <v>69</v>
      </c>
      <c r="D24" s="8" t="str">
        <f>IF(VLOOKUP($D$3,FS_MODEL[],5,FALSE)&gt;=2,G24,"")</f>
        <v xml:space="preserve"> </v>
      </c>
      <c r="E24" s="8" t="str">
        <f>IF(VLOOKUP($D$3,FS_MODEL[],5,FALSE)&gt;=3,H24,"")</f>
        <v xml:space="preserve"> </v>
      </c>
      <c r="F24" s="76" t="str">
        <f>IF(VLOOKUP($D$3,FS_MODEL[],5,FALSE)&gt;=4,I24,"")</f>
        <v/>
      </c>
      <c r="G24" s="92" t="str">
        <f t="shared" si="1"/>
        <v xml:space="preserve"> </v>
      </c>
      <c r="H24" s="66" t="str">
        <f t="shared" si="2"/>
        <v xml:space="preserve"> </v>
      </c>
      <c r="I24" s="66" t="str">
        <f t="shared" si="3"/>
        <v xml:space="preserve"> </v>
      </c>
      <c r="J24"/>
    </row>
    <row r="25" spans="3:19" ht="15" thickTop="1" x14ac:dyDescent="0.3"/>
    <row r="26" spans="3:19" s="70" customFormat="1" ht="6" customHeight="1" x14ac:dyDescent="0.3"/>
    <row r="28" spans="3:19" x14ac:dyDescent="0.3">
      <c r="C28" s="30" t="s">
        <v>38</v>
      </c>
      <c r="I28" s="30" t="s">
        <v>37</v>
      </c>
    </row>
    <row r="29" spans="3:19" ht="15" thickBot="1" x14ac:dyDescent="0.35">
      <c r="C29" s="89" t="s">
        <v>64</v>
      </c>
      <c r="D29" s="89" t="s">
        <v>65</v>
      </c>
      <c r="E29" s="89" t="s">
        <v>66</v>
      </c>
      <c r="F29" s="89" t="s">
        <v>67</v>
      </c>
      <c r="G29" s="89" t="s">
        <v>63</v>
      </c>
      <c r="I29" s="89" t="s">
        <v>107</v>
      </c>
      <c r="J29" s="89" t="s">
        <v>98</v>
      </c>
      <c r="K29" s="89" t="s">
        <v>88</v>
      </c>
      <c r="L29" s="89" t="s">
        <v>89</v>
      </c>
      <c r="M29" s="89" t="s">
        <v>88</v>
      </c>
      <c r="N29" s="89" t="s">
        <v>89</v>
      </c>
      <c r="O29" s="89" t="s">
        <v>23</v>
      </c>
      <c r="P29" s="89" t="s">
        <v>90</v>
      </c>
      <c r="Q29" s="89" t="s">
        <v>3</v>
      </c>
      <c r="R29" s="89" t="s">
        <v>70</v>
      </c>
      <c r="S29" s="89" t="s">
        <v>81</v>
      </c>
    </row>
    <row r="30" spans="3:19" ht="15.6" thickTop="1" thickBot="1" x14ac:dyDescent="0.35">
      <c r="C30" s="8" t="str">
        <f>_xlfn.IFNA(IF(VLOOKUP($M$30,FS_OPTIONS[[Model]:[Upholstery]],5,FALSE)=0,"",G30),"")</f>
        <v>COM</v>
      </c>
      <c r="D30" s="8" t="str">
        <f>_xlfn.IFNA(IF(VLOOKUP($M$31,FS_OPTIONS[[Model]:[Upholstery]],5,FALSE)=0,"",G30),"")</f>
        <v>COM</v>
      </c>
      <c r="E30" s="8" t="str">
        <f>_xlfn.IFNA(IF(VLOOKUP($M$32,FS_OPTIONS[[Model]:[Upholstery]],5,FALSE)=0,"",G30),"")</f>
        <v>COM</v>
      </c>
      <c r="F30" s="76" t="str">
        <f>_xlfn.IFNA(IF(VLOOKUP($M$33,FS_OPTIONS[[Model]:[Upholstery]],5,FALSE)=0,"",G30),"")</f>
        <v/>
      </c>
      <c r="G30" s="93" t="s">
        <v>3</v>
      </c>
      <c r="I30" s="65" t="s">
        <v>64</v>
      </c>
      <c r="J30" s="59"/>
      <c r="K30" s="82">
        <v>5</v>
      </c>
      <c r="L30" s="82">
        <v>1</v>
      </c>
      <c r="M30" s="83" t="str">
        <f>IF(INDEX(C17:C24,K30)="","-",INDEX(C17:C24,K30))</f>
        <v>BU</v>
      </c>
      <c r="N30" s="83" t="str">
        <f>IF(INDEX($C$30:$C$41,L30)="","-",INDEX($C$30:$C$41,L30))</f>
        <v>COM</v>
      </c>
      <c r="O30" s="84">
        <f>_xlfn.IFNA(VLOOKUP(M30,FS_OPTIONS[[Model]:[Upholstery]],5,FALSE),0)</f>
        <v>1.75</v>
      </c>
      <c r="P30" s="59">
        <f>_xlfn.IFNA(VLOOKUP(M30,$K$17:$N$23,4,FALSE),"")</f>
        <v>2</v>
      </c>
      <c r="Q30" s="85">
        <f>_xlfn.IFNA(VLOOKUP(M30,FS_OPTIONS[[Model]:[COM]],4,FALSE),0)</f>
        <v>958</v>
      </c>
      <c r="R30" s="86">
        <f>_xlfn.IFNA(ROUNDUP(O30*VLOOKUP(N30,FABRIC[],2,FALSE),0),)</f>
        <v>0</v>
      </c>
      <c r="S30" s="87">
        <f>Q30+R30</f>
        <v>958</v>
      </c>
    </row>
    <row r="31" spans="3:19" ht="15.6" thickTop="1" thickBot="1" x14ac:dyDescent="0.35">
      <c r="C31" s="8" t="str">
        <f>_xlfn.IFNA(IF(VLOOKUP($M$30,FS_OPTIONS[[Model]:[Upholstery]],5,FALSE)=0,"",G31),"")</f>
        <v>COL</v>
      </c>
      <c r="D31" s="8" t="str">
        <f>_xlfn.IFNA(IF(VLOOKUP($M$31,FS_OPTIONS[[Model]:[Upholstery]],5,FALSE)=0,"",G31),"")</f>
        <v>COL</v>
      </c>
      <c r="E31" s="8" t="str">
        <f>_xlfn.IFNA(IF(VLOOKUP($M$32,FS_OPTIONS[[Model]:[Upholstery]],5,FALSE)=0,"",G31),"")</f>
        <v>COL</v>
      </c>
      <c r="F31" s="76" t="str">
        <f>_xlfn.IFNA(IF(VLOOKUP($M$33,FS_OPTIONS[[Model]:[Upholstery]],5,FALSE)=0,"",G31),"")</f>
        <v/>
      </c>
      <c r="G31" s="93" t="s">
        <v>4</v>
      </c>
      <c r="I31" s="6" t="s">
        <v>65</v>
      </c>
      <c r="J31" s="8" t="str">
        <f>IF(AND(M32="-",M31&lt;&gt;"-"),2,"")</f>
        <v/>
      </c>
      <c r="K31" s="28">
        <v>3</v>
      </c>
      <c r="L31" s="28">
        <v>1</v>
      </c>
      <c r="M31" s="64" t="str">
        <f>IF(INDEX(D17:D24,K31)="","-",INDEX(D17:D24,K31))</f>
        <v>BU</v>
      </c>
      <c r="N31" s="64" t="str">
        <f>IF(INDEX($D$30:$D$41,L31)="","-",INDEX($D$30:$D$41,L31))</f>
        <v>COM</v>
      </c>
      <c r="O31" s="9">
        <f>_xlfn.IFNA(VLOOKUP(M31,FS_OPTIONS[[Model]:[Upholstery]],5,FALSE),0)</f>
        <v>1.75</v>
      </c>
      <c r="P31" s="8">
        <f>_xlfn.IFNA(VLOOKUP(M31,$K$17:$N$23,4,FALSE),"")</f>
        <v>2</v>
      </c>
      <c r="Q31" s="67">
        <f>_xlfn.IFNA(VLOOKUP(M31,FS_OPTIONS[[Model]:[COM]],4,FALSE),0)</f>
        <v>958</v>
      </c>
      <c r="R31" s="74">
        <f>_xlfn.IFNA(ROUNDUP(O31*VLOOKUP(N31,FABRIC[],2,FALSE),0),)</f>
        <v>0</v>
      </c>
      <c r="S31" s="29">
        <f t="shared" ref="S31:S33" si="4">Q31+R31</f>
        <v>958</v>
      </c>
    </row>
    <row r="32" spans="3:19" ht="15.6" thickTop="1" thickBot="1" x14ac:dyDescent="0.35">
      <c r="C32" s="8" t="str">
        <f>_xlfn.IFNA(IF(VLOOKUP($M$30,FS_OPTIONS[[Model]:[Upholstery]],5,FALSE)=0,"",G32),"")</f>
        <v>GA</v>
      </c>
      <c r="D32" s="8" t="str">
        <f>_xlfn.IFNA(IF(VLOOKUP($M$31,FS_OPTIONS[[Model]:[Upholstery]],5,FALSE)=0,"",G32),"")</f>
        <v>GA</v>
      </c>
      <c r="E32" s="8" t="str">
        <f>_xlfn.IFNA(IF(VLOOKUP($M$32,FS_OPTIONS[[Model]:[Upholstery]],5,FALSE)=0,"",G32),"")</f>
        <v>GA</v>
      </c>
      <c r="F32" s="76" t="str">
        <f>_xlfn.IFNA(IF(VLOOKUP($M$33,FS_OPTIONS[[Model]:[Upholstery]],5,FALSE)=0,"",G32),"")</f>
        <v/>
      </c>
      <c r="G32" s="93" t="s">
        <v>5</v>
      </c>
      <c r="I32" s="6" t="s">
        <v>66</v>
      </c>
      <c r="J32" s="8">
        <f>IF(AND(M33="-",M32&lt;&gt;"-"),2,"")</f>
        <v>2</v>
      </c>
      <c r="K32" s="28">
        <v>3</v>
      </c>
      <c r="L32" s="28">
        <v>1</v>
      </c>
      <c r="M32" s="64" t="str">
        <f>IF(INDEX(E17:E24,K32)="","-",INDEX(E17:E24,K32))</f>
        <v>BU</v>
      </c>
      <c r="N32" s="64" t="str">
        <f>IF(INDEX($E$30:$E$41,L32)="","-",INDEX($E$30:$E$41,L32))</f>
        <v>COM</v>
      </c>
      <c r="O32" s="9">
        <f>_xlfn.IFNA(VLOOKUP(M32,FS_OPTIONS[[Model]:[Upholstery]],5,FALSE),0)</f>
        <v>1.75</v>
      </c>
      <c r="P32" s="8">
        <f>_xlfn.IFNA(VLOOKUP(M32,$K$17:$N$23,4,FALSE),"")</f>
        <v>2</v>
      </c>
      <c r="Q32" s="67">
        <f>_xlfn.IFNA(VLOOKUP(M32,FS_OPTIONS[[Model]:[COM]],4,FALSE),0)</f>
        <v>958</v>
      </c>
      <c r="R32" s="74">
        <f>_xlfn.IFNA(ROUNDUP(O32*VLOOKUP(N32,FABRIC[],2,FALSE),0),)</f>
        <v>0</v>
      </c>
      <c r="S32" s="29">
        <f t="shared" si="4"/>
        <v>958</v>
      </c>
    </row>
    <row r="33" spans="3:19" ht="15.6" thickTop="1" thickBot="1" x14ac:dyDescent="0.35">
      <c r="C33" s="8" t="str">
        <f>_xlfn.IFNA(IF(VLOOKUP($M$30,FS_OPTIONS[[Model]:[Upholstery]],5,FALSE)=0,"",G33),"")</f>
        <v>G1</v>
      </c>
      <c r="D33" s="8" t="str">
        <f>_xlfn.IFNA(IF(VLOOKUP($M$31,FS_OPTIONS[[Model]:[Upholstery]],5,FALSE)=0,"",G33),"")</f>
        <v>G1</v>
      </c>
      <c r="E33" s="8" t="str">
        <f>_xlfn.IFNA(IF(VLOOKUP($M$32,FS_OPTIONS[[Model]:[Upholstery]],5,FALSE)=0,"",G33),"")</f>
        <v>G1</v>
      </c>
      <c r="F33" s="76" t="str">
        <f>_xlfn.IFNA(IF(VLOOKUP($M$33,FS_OPTIONS[[Model]:[Upholstery]],5,FALSE)=0,"",G33),"")</f>
        <v/>
      </c>
      <c r="G33" s="93" t="s">
        <v>6</v>
      </c>
      <c r="I33" s="6" t="s">
        <v>67</v>
      </c>
      <c r="J33" s="76" t="str">
        <f>IF(M33&lt;&gt;"-",2,"")</f>
        <v/>
      </c>
      <c r="K33" s="5">
        <v>1</v>
      </c>
      <c r="L33" s="5">
        <v>1</v>
      </c>
      <c r="M33" s="79" t="str">
        <f>IF(INDEX(F17:F24,K33)="","-",INDEX(F17:F24,K33))</f>
        <v>-</v>
      </c>
      <c r="N33" s="64" t="str">
        <f>IF(INDEX($F$30:$F$41,L33)="","-",INDEX($F$30:$F$41,L33))</f>
        <v>-</v>
      </c>
      <c r="O33" s="9">
        <f>_xlfn.IFNA(VLOOKUP(M33,FS_OPTIONS[[Model]:[Upholstery]],5,FALSE),0)</f>
        <v>0</v>
      </c>
      <c r="P33" s="8" t="str">
        <f>_xlfn.IFNA(VLOOKUP(M33,$K$17:$N$23,4,FALSE),"")</f>
        <v/>
      </c>
      <c r="Q33" s="77">
        <f>_xlfn.IFNA(VLOOKUP(M33,FS_OPTIONS[[Model]:[COM]],4,FALSE),0)</f>
        <v>0</v>
      </c>
      <c r="R33" s="74">
        <f>_xlfn.IFNA(ROUNDUP(O33*VLOOKUP(N33,FABRIC[],2,FALSE),0),)</f>
        <v>0</v>
      </c>
      <c r="S33" s="29">
        <f t="shared" si="4"/>
        <v>0</v>
      </c>
    </row>
    <row r="34" spans="3:19" ht="15.6" thickTop="1" thickBot="1" x14ac:dyDescent="0.35">
      <c r="C34" s="8" t="str">
        <f>_xlfn.IFNA(IF(VLOOKUP($M$30,FS_OPTIONS[[Model]:[Upholstery]],5,FALSE)=0,"",G34),"")</f>
        <v>G2</v>
      </c>
      <c r="D34" s="8" t="str">
        <f>_xlfn.IFNA(IF(VLOOKUP($M$31,FS_OPTIONS[[Model]:[Upholstery]],5,FALSE)=0,"",G34),"")</f>
        <v>G2</v>
      </c>
      <c r="E34" s="8" t="str">
        <f>_xlfn.IFNA(IF(VLOOKUP($M$32,FS_OPTIONS[[Model]:[Upholstery]],5,FALSE)=0,"",G34),"")</f>
        <v>G2</v>
      </c>
      <c r="F34" s="76" t="str">
        <f>_xlfn.IFNA(IF(VLOOKUP($M$33,FS_OPTIONS[[Model]:[Upholstery]],5,FALSE)=0,"",G34),"")</f>
        <v/>
      </c>
      <c r="G34" s="93" t="s">
        <v>7</v>
      </c>
      <c r="Q34" s="58">
        <f>SUM(Q30:Q33)</f>
        <v>2874</v>
      </c>
      <c r="R34" s="58">
        <f>SUM(R30:R33)</f>
        <v>0</v>
      </c>
      <c r="S34" s="58">
        <f>SUM(S30:S33)</f>
        <v>2874</v>
      </c>
    </row>
    <row r="35" spans="3:19" ht="15.6" thickTop="1" thickBot="1" x14ac:dyDescent="0.35">
      <c r="C35" s="8" t="str">
        <f>_xlfn.IFNA(IF(VLOOKUP($M$30,FS_OPTIONS[[Model]:[Upholstery]],5,FALSE)=0,"",G35),"")</f>
        <v>G3</v>
      </c>
      <c r="D35" s="8" t="str">
        <f>_xlfn.IFNA(IF(VLOOKUP($M$31,FS_OPTIONS[[Model]:[Upholstery]],5,FALSE)=0,"",G35),"")</f>
        <v>G3</v>
      </c>
      <c r="E35" s="8" t="str">
        <f>_xlfn.IFNA(IF(VLOOKUP($M$32,FS_OPTIONS[[Model]:[Upholstery]],5,FALSE)=0,"",G35),"")</f>
        <v>G3</v>
      </c>
      <c r="F35" s="76" t="str">
        <f>_xlfn.IFNA(IF(VLOOKUP($M$33,FS_OPTIONS[[Model]:[Upholstery]],5,FALSE)=0,"",G35),"")</f>
        <v/>
      </c>
      <c r="G35" s="93" t="s">
        <v>8</v>
      </c>
      <c r="I35" s="30" t="s">
        <v>33</v>
      </c>
      <c r="J35" s="5">
        <v>1</v>
      </c>
      <c r="K35" s="73">
        <f>INDEX(MTONE[Charge],'Calculator Info'!J35)</f>
        <v>0</v>
      </c>
    </row>
    <row r="36" spans="3:19" ht="15.6" thickTop="1" thickBot="1" x14ac:dyDescent="0.35">
      <c r="C36" s="8" t="str">
        <f>_xlfn.IFNA(IF(VLOOKUP($M$30,FS_OPTIONS[[Model]:[Upholstery]],5,FALSE)=0,"",G36),"")</f>
        <v>G4</v>
      </c>
      <c r="D36" s="8" t="str">
        <f>_xlfn.IFNA(IF(VLOOKUP($M$31,FS_OPTIONS[[Model]:[Upholstery]],5,FALSE)=0,"",G36),"")</f>
        <v>G4</v>
      </c>
      <c r="E36" s="8" t="str">
        <f>_xlfn.IFNA(IF(VLOOKUP($M$32,FS_OPTIONS[[Model]:[Upholstery]],5,FALSE)=0,"",G36),"")</f>
        <v>G4</v>
      </c>
      <c r="F36" s="76" t="str">
        <f>_xlfn.IFNA(IF(VLOOKUP($M$33,FS_OPTIONS[[Model]:[Upholstery]],5,FALSE)=0,"",G36),"")</f>
        <v/>
      </c>
      <c r="G36" s="93" t="s">
        <v>9</v>
      </c>
      <c r="I36"/>
      <c r="J36"/>
      <c r="Q36" s="27"/>
      <c r="R36" s="27"/>
    </row>
    <row r="37" spans="3:19" ht="15.6" thickTop="1" thickBot="1" x14ac:dyDescent="0.35">
      <c r="C37" s="8" t="str">
        <f>_xlfn.IFNA(IF(VLOOKUP($M$30,FS_OPTIONS[[Model]:[Upholstery]],5,FALSE)=0,"",G37),"")</f>
        <v>G5</v>
      </c>
      <c r="D37" s="8" t="str">
        <f>_xlfn.IFNA(IF(VLOOKUP($M$31,FS_OPTIONS[[Model]:[Upholstery]],5,FALSE)=0,"",G37),"")</f>
        <v>G5</v>
      </c>
      <c r="E37" s="8" t="str">
        <f>_xlfn.IFNA(IF(VLOOKUP($M$32,FS_OPTIONS[[Model]:[Upholstery]],5,FALSE)=0,"",G37),"")</f>
        <v>G5</v>
      </c>
      <c r="F37" s="76" t="str">
        <f>_xlfn.IFNA(IF(VLOOKUP($M$33,FS_OPTIONS[[Model]:[Upholstery]],5,FALSE)=0,"",G37),"")</f>
        <v/>
      </c>
      <c r="G37" s="93" t="s">
        <v>10</v>
      </c>
      <c r="I37"/>
      <c r="J37"/>
    </row>
    <row r="38" spans="3:19" ht="15.6" thickTop="1" thickBot="1" x14ac:dyDescent="0.35">
      <c r="C38" s="8" t="str">
        <f>_xlfn.IFNA(IF(VLOOKUP($M$30,FS_OPTIONS[[Model]:[Upholstery]],5,FALSE)=0,"",G38),"")</f>
        <v>G6</v>
      </c>
      <c r="D38" s="8" t="str">
        <f>_xlfn.IFNA(IF(VLOOKUP($M$31,FS_OPTIONS[[Model]:[Upholstery]],5,FALSE)=0,"",G38),"")</f>
        <v>G6</v>
      </c>
      <c r="E38" s="8" t="str">
        <f>_xlfn.IFNA(IF(VLOOKUP($M$32,FS_OPTIONS[[Model]:[Upholstery]],5,FALSE)=0,"",G38),"")</f>
        <v>G6</v>
      </c>
      <c r="F38" s="76" t="str">
        <f>_xlfn.IFNA(IF(VLOOKUP($M$33,FS_OPTIONS[[Model]:[Upholstery]],5,FALSE)=0,"",G38),"")</f>
        <v/>
      </c>
      <c r="G38" s="93" t="s">
        <v>11</v>
      </c>
      <c r="I38"/>
      <c r="J38"/>
    </row>
    <row r="39" spans="3:19" ht="15.6" thickTop="1" thickBot="1" x14ac:dyDescent="0.35">
      <c r="C39" s="8" t="str">
        <f>_xlfn.IFNA(IF(VLOOKUP($M$30,FS_OPTIONS[[Model]:[Upholstery]],5,FALSE)=0,"",G39),"")</f>
        <v>G7</v>
      </c>
      <c r="D39" s="8" t="str">
        <f>_xlfn.IFNA(IF(VLOOKUP($M$31,FS_OPTIONS[[Model]:[Upholstery]],5,FALSE)=0,"",G39),"")</f>
        <v>G7</v>
      </c>
      <c r="E39" s="8" t="str">
        <f>_xlfn.IFNA(IF(VLOOKUP($M$32,FS_OPTIONS[[Model]:[Upholstery]],5,FALSE)=0,"",G39),"")</f>
        <v>G7</v>
      </c>
      <c r="F39" s="76" t="str">
        <f>_xlfn.IFNA(IF(VLOOKUP($M$33,FS_OPTIONS[[Model]:[Upholstery]],5,FALSE)=0,"",G39),"")</f>
        <v/>
      </c>
      <c r="G39" s="93" t="s">
        <v>12</v>
      </c>
      <c r="I39"/>
      <c r="J39"/>
    </row>
    <row r="40" spans="3:19" ht="15.6" thickTop="1" thickBot="1" x14ac:dyDescent="0.35">
      <c r="C40" s="8" t="str">
        <f>_xlfn.IFNA(IF(VLOOKUP($M$30,FS_OPTIONS[[Model]:[Upholstery]],5,FALSE)=0,"",G40),"")</f>
        <v>G8</v>
      </c>
      <c r="D40" s="8" t="str">
        <f>_xlfn.IFNA(IF(VLOOKUP($M$31,FS_OPTIONS[[Model]:[Upholstery]],5,FALSE)=0,"",G40),"")</f>
        <v>G8</v>
      </c>
      <c r="E40" s="8" t="str">
        <f>_xlfn.IFNA(IF(VLOOKUP($M$32,FS_OPTIONS[[Model]:[Upholstery]],5,FALSE)=0,"",G40),"")</f>
        <v>G8</v>
      </c>
      <c r="F40" s="76" t="str">
        <f>_xlfn.IFNA(IF(VLOOKUP($M$33,FS_OPTIONS[[Model]:[Upholstery]],5,FALSE)=0,"",G40),"")</f>
        <v/>
      </c>
      <c r="G40" s="93" t="s">
        <v>13</v>
      </c>
    </row>
    <row r="41" spans="3:19" ht="15.6" thickTop="1" thickBot="1" x14ac:dyDescent="0.35">
      <c r="C41" s="8" t="str">
        <f>_xlfn.IFNA(IF(VLOOKUP($M$30,FS_OPTIONS[[Model]:[Upholstery]],5,FALSE)=0,"",G41),"")</f>
        <v>G8+</v>
      </c>
      <c r="D41" s="8" t="str">
        <f>_xlfn.IFNA(IF(VLOOKUP($M$31,FS_OPTIONS[[Model]:[Upholstery]],5,FALSE)=0,"",G41),"")</f>
        <v>G8+</v>
      </c>
      <c r="E41" s="8" t="str">
        <f>_xlfn.IFNA(IF(VLOOKUP($M$32,FS_OPTIONS[[Model]:[Upholstery]],5,FALSE)=0,"",G41),"")</f>
        <v>G8+</v>
      </c>
      <c r="F41" s="76" t="str">
        <f>_xlfn.IFNA(IF(VLOOKUP($M$33,FS_OPTIONS[[Model]:[Upholstery]],5,FALSE)=0,"",G41),"")</f>
        <v/>
      </c>
      <c r="G41" s="93" t="s">
        <v>14</v>
      </c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</row>
    <row r="42" spans="3:19" ht="15" thickTop="1" x14ac:dyDescent="0.3"/>
    <row r="43" spans="3:19" s="70" customFormat="1" ht="6" customHeight="1" x14ac:dyDescent="0.3">
      <c r="I43" s="2"/>
      <c r="J43" s="2"/>
      <c r="K43"/>
      <c r="L43"/>
      <c r="M43"/>
      <c r="N43"/>
      <c r="O43"/>
      <c r="P43"/>
      <c r="Q43"/>
      <c r="R43"/>
      <c r="S43"/>
    </row>
    <row r="45" spans="3:19" x14ac:dyDescent="0.3">
      <c r="C45" s="30" t="s">
        <v>35</v>
      </c>
    </row>
    <row r="46" spans="3:19" x14ac:dyDescent="0.3">
      <c r="C46" s="62" t="str">
        <f>VLOOKUP(D3,FS_MODEL[],6,FALSE)</f>
        <v>PICTURE2</v>
      </c>
    </row>
    <row r="50" spans="3:9" x14ac:dyDescent="0.3">
      <c r="C50" s="1"/>
    </row>
    <row r="54" spans="3:9" x14ac:dyDescent="0.3">
      <c r="I54"/>
    </row>
    <row r="56" spans="3:9" x14ac:dyDescent="0.3">
      <c r="G56"/>
      <c r="H56"/>
    </row>
    <row r="215" spans="4:4" x14ac:dyDescent="0.3">
      <c r="D215" s="2">
        <v>9</v>
      </c>
    </row>
  </sheetData>
  <mergeCells count="2">
    <mergeCell ref="C11:D11"/>
    <mergeCell ref="E3:F3"/>
  </mergeCells>
  <phoneticPr fontId="2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</sheetPr>
  <dimension ref="B2:K25"/>
  <sheetViews>
    <sheetView workbookViewId="0">
      <selection activeCell="I35" sqref="I35"/>
    </sheetView>
  </sheetViews>
  <sheetFormatPr defaultRowHeight="14.4" x14ac:dyDescent="0.3"/>
  <cols>
    <col min="2" max="2" width="21" style="1" customWidth="1"/>
    <col min="3" max="3" width="13.44140625" style="1" bestFit="1" customWidth="1"/>
    <col min="4" max="4" width="93.33203125" customWidth="1"/>
    <col min="5" max="5" width="11.109375" customWidth="1"/>
    <col min="6" max="7" width="21.5546875" style="2" customWidth="1"/>
    <col min="8" max="8" width="14.5546875" style="2" customWidth="1"/>
    <col min="9" max="11" width="21.5546875" style="2" customWidth="1"/>
    <col min="12" max="12" width="11.33203125" customWidth="1"/>
  </cols>
  <sheetData>
    <row r="2" spans="2:11" x14ac:dyDescent="0.3">
      <c r="B2" t="s">
        <v>19</v>
      </c>
      <c r="C2" t="s">
        <v>18</v>
      </c>
      <c r="D2" t="s">
        <v>0</v>
      </c>
      <c r="E2" t="s">
        <v>3</v>
      </c>
      <c r="F2" s="2" t="s">
        <v>62</v>
      </c>
      <c r="G2" s="2" t="s">
        <v>34</v>
      </c>
      <c r="H2" s="2" t="s">
        <v>80</v>
      </c>
      <c r="I2"/>
      <c r="J2"/>
      <c r="K2"/>
    </row>
    <row r="3" spans="2:11" x14ac:dyDescent="0.3">
      <c r="B3" t="s">
        <v>91</v>
      </c>
      <c r="C3" t="s">
        <v>91</v>
      </c>
      <c r="D3" t="s">
        <v>109</v>
      </c>
      <c r="E3" s="53">
        <v>888</v>
      </c>
      <c r="F3" s="2">
        <v>2</v>
      </c>
      <c r="G3" s="2" t="s">
        <v>77</v>
      </c>
      <c r="H3" s="2">
        <v>7602</v>
      </c>
      <c r="I3"/>
      <c r="J3"/>
      <c r="K3"/>
    </row>
    <row r="4" spans="2:11" x14ac:dyDescent="0.3">
      <c r="B4" t="s">
        <v>92</v>
      </c>
      <c r="C4" t="s">
        <v>92</v>
      </c>
      <c r="D4" t="s">
        <v>110</v>
      </c>
      <c r="E4" s="53">
        <v>1048</v>
      </c>
      <c r="F4" s="2">
        <v>3</v>
      </c>
      <c r="G4" s="2" t="s">
        <v>78</v>
      </c>
      <c r="H4" s="2">
        <v>7603</v>
      </c>
      <c r="I4"/>
      <c r="J4"/>
      <c r="K4"/>
    </row>
    <row r="5" spans="2:11" x14ac:dyDescent="0.3">
      <c r="B5" t="s">
        <v>93</v>
      </c>
      <c r="C5" t="s">
        <v>93</v>
      </c>
      <c r="D5" t="s">
        <v>111</v>
      </c>
      <c r="E5" s="53">
        <v>1318</v>
      </c>
      <c r="F5" s="2">
        <v>4</v>
      </c>
      <c r="G5" s="2" t="s">
        <v>79</v>
      </c>
      <c r="H5" s="2">
        <v>7604</v>
      </c>
      <c r="I5"/>
      <c r="J5"/>
      <c r="K5"/>
    </row>
    <row r="6" spans="2:11" x14ac:dyDescent="0.3">
      <c r="J6"/>
    </row>
    <row r="7" spans="2:11" x14ac:dyDescent="0.3">
      <c r="J7"/>
    </row>
    <row r="8" spans="2:11" x14ac:dyDescent="0.3">
      <c r="J8"/>
    </row>
    <row r="9" spans="2:11" x14ac:dyDescent="0.3">
      <c r="J9"/>
    </row>
    <row r="10" spans="2:11" x14ac:dyDescent="0.3">
      <c r="J10"/>
    </row>
    <row r="11" spans="2:11" x14ac:dyDescent="0.3">
      <c r="J11"/>
    </row>
    <row r="12" spans="2:11" x14ac:dyDescent="0.3">
      <c r="B12" s="1" t="s">
        <v>19</v>
      </c>
      <c r="C12" s="1" t="s">
        <v>18</v>
      </c>
      <c r="D12" t="s">
        <v>0</v>
      </c>
      <c r="E12" s="2" t="s">
        <v>3</v>
      </c>
      <c r="F12" s="2" t="s">
        <v>61</v>
      </c>
      <c r="G12" s="2" t="s">
        <v>34</v>
      </c>
      <c r="I12"/>
      <c r="J12"/>
      <c r="K12"/>
    </row>
    <row r="13" spans="2:11" x14ac:dyDescent="0.3">
      <c r="B13" s="1" t="s">
        <v>45</v>
      </c>
      <c r="C13" s="1" t="s">
        <v>49</v>
      </c>
      <c r="D13" t="s">
        <v>57</v>
      </c>
      <c r="E13" s="4">
        <v>598</v>
      </c>
      <c r="F13" s="2">
        <v>1</v>
      </c>
      <c r="I13"/>
      <c r="J13"/>
      <c r="K13"/>
    </row>
    <row r="14" spans="2:11" x14ac:dyDescent="0.3">
      <c r="B14" s="1" t="s">
        <v>46</v>
      </c>
      <c r="C14" s="1" t="s">
        <v>50</v>
      </c>
      <c r="D14" t="s">
        <v>58</v>
      </c>
      <c r="E14" s="4">
        <v>1095</v>
      </c>
      <c r="F14" s="2">
        <v>1.75</v>
      </c>
      <c r="I14"/>
      <c r="J14"/>
      <c r="K14"/>
    </row>
    <row r="15" spans="2:11" x14ac:dyDescent="0.3">
      <c r="B15" s="1" t="s">
        <v>47</v>
      </c>
      <c r="C15" s="1" t="s">
        <v>51</v>
      </c>
      <c r="D15" t="s">
        <v>59</v>
      </c>
      <c r="E15" s="4">
        <v>533</v>
      </c>
      <c r="F15" s="2">
        <v>1</v>
      </c>
      <c r="I15"/>
      <c r="J15"/>
      <c r="K15"/>
    </row>
    <row r="16" spans="2:11" x14ac:dyDescent="0.3">
      <c r="B16" s="1" t="s">
        <v>48</v>
      </c>
      <c r="C16" s="1" t="s">
        <v>52</v>
      </c>
      <c r="D16" t="s">
        <v>60</v>
      </c>
      <c r="E16" s="4">
        <v>958</v>
      </c>
      <c r="F16" s="2">
        <v>1.75</v>
      </c>
      <c r="I16"/>
      <c r="J16"/>
      <c r="K16"/>
    </row>
    <row r="17" spans="2:11" x14ac:dyDescent="0.3">
      <c r="B17" s="1" t="s">
        <v>115</v>
      </c>
      <c r="C17" s="94" t="s">
        <v>118</v>
      </c>
      <c r="D17" t="s">
        <v>112</v>
      </c>
      <c r="E17" s="4">
        <v>678</v>
      </c>
      <c r="F17" s="2">
        <v>0</v>
      </c>
      <c r="I17"/>
      <c r="J17"/>
      <c r="K17"/>
    </row>
    <row r="18" spans="2:11" x14ac:dyDescent="0.3">
      <c r="B18" s="1" t="s">
        <v>116</v>
      </c>
      <c r="C18" s="94" t="s">
        <v>119</v>
      </c>
      <c r="D18" t="s">
        <v>113</v>
      </c>
      <c r="E18" s="4">
        <v>835</v>
      </c>
      <c r="F18" s="2">
        <v>0</v>
      </c>
      <c r="I18"/>
      <c r="J18"/>
      <c r="K18"/>
    </row>
    <row r="19" spans="2:11" x14ac:dyDescent="0.3">
      <c r="B19" s="1" t="s">
        <v>117</v>
      </c>
      <c r="C19" s="94" t="s">
        <v>120</v>
      </c>
      <c r="D19" t="s">
        <v>114</v>
      </c>
      <c r="E19" s="4">
        <v>719</v>
      </c>
      <c r="F19" s="2">
        <v>0</v>
      </c>
      <c r="I19"/>
      <c r="J19"/>
      <c r="K19"/>
    </row>
    <row r="20" spans="2:11" x14ac:dyDescent="0.3">
      <c r="B20" s="1" t="s">
        <v>121</v>
      </c>
      <c r="C20" s="94" t="s">
        <v>122</v>
      </c>
      <c r="D20" t="s">
        <v>127</v>
      </c>
      <c r="E20" s="4">
        <v>678</v>
      </c>
      <c r="F20" s="2">
        <v>0</v>
      </c>
      <c r="I20"/>
      <c r="J20"/>
      <c r="K20"/>
    </row>
    <row r="21" spans="2:11" x14ac:dyDescent="0.3">
      <c r="B21" s="1" t="s">
        <v>123</v>
      </c>
      <c r="C21" s="94" t="s">
        <v>124</v>
      </c>
      <c r="D21" t="s">
        <v>128</v>
      </c>
      <c r="E21" s="4">
        <v>835</v>
      </c>
      <c r="F21" s="2">
        <v>0</v>
      </c>
      <c r="I21"/>
      <c r="J21"/>
      <c r="K21"/>
    </row>
    <row r="22" spans="2:11" x14ac:dyDescent="0.3">
      <c r="B22" s="1" t="s">
        <v>125</v>
      </c>
      <c r="C22" s="94" t="s">
        <v>126</v>
      </c>
      <c r="D22" t="s">
        <v>129</v>
      </c>
      <c r="E22" s="4">
        <v>719</v>
      </c>
      <c r="F22" s="2">
        <v>0</v>
      </c>
      <c r="I22"/>
      <c r="J22"/>
      <c r="K22"/>
    </row>
    <row r="23" spans="2:11" x14ac:dyDescent="0.3">
      <c r="B23" s="1" t="s">
        <v>56</v>
      </c>
      <c r="C23" s="1" t="s">
        <v>53</v>
      </c>
      <c r="D23" t="s">
        <v>94</v>
      </c>
      <c r="E23" s="4">
        <v>747</v>
      </c>
      <c r="F23" s="2">
        <v>0</v>
      </c>
      <c r="I23"/>
      <c r="J23"/>
      <c r="K23"/>
    </row>
    <row r="24" spans="2:11" x14ac:dyDescent="0.3">
      <c r="B24" s="1" t="s">
        <v>68</v>
      </c>
      <c r="C24" s="1" t="s">
        <v>54</v>
      </c>
      <c r="D24" t="s">
        <v>95</v>
      </c>
      <c r="E24" s="4">
        <v>1062</v>
      </c>
      <c r="F24" s="2">
        <v>0</v>
      </c>
      <c r="I24"/>
      <c r="J24"/>
      <c r="K24"/>
    </row>
    <row r="25" spans="2:11" x14ac:dyDescent="0.3">
      <c r="B25" s="1" t="s">
        <v>69</v>
      </c>
      <c r="C25" s="1" t="s">
        <v>55</v>
      </c>
      <c r="D25" t="s">
        <v>96</v>
      </c>
      <c r="E25" s="4">
        <v>829</v>
      </c>
      <c r="F25" s="2">
        <v>0</v>
      </c>
      <c r="I25"/>
      <c r="J25"/>
      <c r="K25"/>
    </row>
  </sheetData>
  <phoneticPr fontId="20" type="noConversion"/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B2:F15"/>
  <sheetViews>
    <sheetView workbookViewId="0">
      <selection activeCell="M25" sqref="M25"/>
    </sheetView>
  </sheetViews>
  <sheetFormatPr defaultRowHeight="14.4" x14ac:dyDescent="0.3"/>
  <cols>
    <col min="2" max="2" width="11.33203125" style="2" customWidth="1"/>
    <col min="3" max="3" width="14.44140625" style="2" customWidth="1"/>
    <col min="5" max="5" width="11.33203125" style="2" customWidth="1"/>
    <col min="6" max="6" width="14.44140625" style="2" customWidth="1"/>
  </cols>
  <sheetData>
    <row r="2" spans="2:6" x14ac:dyDescent="0.3">
      <c r="B2" s="2" t="s">
        <v>1</v>
      </c>
      <c r="C2" s="2" t="s">
        <v>17</v>
      </c>
      <c r="E2" s="2" t="s">
        <v>15</v>
      </c>
      <c r="F2" s="2" t="s">
        <v>16</v>
      </c>
    </row>
    <row r="3" spans="2:6" x14ac:dyDescent="0.3">
      <c r="B3" s="2" t="s">
        <v>2</v>
      </c>
      <c r="C3" s="3">
        <v>0</v>
      </c>
      <c r="E3" s="2">
        <v>1</v>
      </c>
      <c r="F3" s="3">
        <v>0</v>
      </c>
    </row>
    <row r="4" spans="2:6" x14ac:dyDescent="0.3">
      <c r="B4" s="2" t="s">
        <v>3</v>
      </c>
      <c r="C4" s="3">
        <v>0</v>
      </c>
      <c r="E4" s="2">
        <v>2</v>
      </c>
      <c r="F4" s="3">
        <v>105</v>
      </c>
    </row>
    <row r="5" spans="2:6" x14ac:dyDescent="0.3">
      <c r="B5" s="2" t="s">
        <v>4</v>
      </c>
      <c r="C5" s="3">
        <v>141</v>
      </c>
      <c r="F5" s="3"/>
    </row>
    <row r="6" spans="2:6" x14ac:dyDescent="0.3">
      <c r="B6" s="2" t="s">
        <v>5</v>
      </c>
      <c r="C6" s="3">
        <v>61</v>
      </c>
      <c r="F6" s="3"/>
    </row>
    <row r="7" spans="2:6" x14ac:dyDescent="0.3">
      <c r="B7" s="2" t="s">
        <v>6</v>
      </c>
      <c r="C7" s="3">
        <v>92</v>
      </c>
      <c r="F7" s="3"/>
    </row>
    <row r="8" spans="2:6" x14ac:dyDescent="0.3">
      <c r="B8" s="2" t="s">
        <v>7</v>
      </c>
      <c r="C8" s="3">
        <v>111</v>
      </c>
      <c r="F8" s="3"/>
    </row>
    <row r="9" spans="2:6" x14ac:dyDescent="0.3">
      <c r="B9" s="2" t="s">
        <v>8</v>
      </c>
      <c r="C9" s="3">
        <v>141</v>
      </c>
      <c r="F9" s="3"/>
    </row>
    <row r="10" spans="2:6" x14ac:dyDescent="0.3">
      <c r="B10" s="2" t="s">
        <v>9</v>
      </c>
      <c r="C10" s="3">
        <v>175</v>
      </c>
      <c r="F10" s="3"/>
    </row>
    <row r="11" spans="2:6" x14ac:dyDescent="0.3">
      <c r="B11" s="2" t="s">
        <v>10</v>
      </c>
      <c r="C11" s="3">
        <v>206</v>
      </c>
      <c r="F11" s="3"/>
    </row>
    <row r="12" spans="2:6" x14ac:dyDescent="0.3">
      <c r="B12" s="2" t="s">
        <v>11</v>
      </c>
      <c r="C12" s="3">
        <v>238</v>
      </c>
      <c r="F12" s="3"/>
    </row>
    <row r="13" spans="2:6" x14ac:dyDescent="0.3">
      <c r="B13" s="2" t="s">
        <v>12</v>
      </c>
      <c r="C13" s="3">
        <v>267</v>
      </c>
      <c r="F13" s="3"/>
    </row>
    <row r="14" spans="2:6" x14ac:dyDescent="0.3">
      <c r="B14" s="2" t="s">
        <v>13</v>
      </c>
      <c r="C14" s="3">
        <v>302</v>
      </c>
      <c r="F14" s="3"/>
    </row>
    <row r="15" spans="2:6" x14ac:dyDescent="0.3">
      <c r="B15" s="2" t="s">
        <v>14</v>
      </c>
      <c r="C15" s="3">
        <v>0</v>
      </c>
      <c r="F15" s="3"/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2:B4"/>
  <sheetViews>
    <sheetView workbookViewId="0">
      <selection activeCell="G3" sqref="G3"/>
    </sheetView>
  </sheetViews>
  <sheetFormatPr defaultRowHeight="14.4" x14ac:dyDescent="0.3"/>
  <cols>
    <col min="2" max="2" width="8.88671875" style="2"/>
    <col min="3" max="3" width="51.6640625" customWidth="1"/>
  </cols>
  <sheetData>
    <row r="2" spans="2:2" ht="88.95" customHeight="1" x14ac:dyDescent="0.3">
      <c r="B2" s="61">
        <v>7602</v>
      </c>
    </row>
    <row r="3" spans="2:2" ht="90.6" customHeight="1" x14ac:dyDescent="0.3">
      <c r="B3" s="61">
        <v>7603</v>
      </c>
    </row>
    <row r="4" spans="2:2" ht="108.6" customHeight="1" x14ac:dyDescent="0.3">
      <c r="B4" s="61">
        <v>7604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Revision Log</vt:lpstr>
      <vt:lpstr>Calculator</vt:lpstr>
      <vt:lpstr>Calculator Info</vt:lpstr>
      <vt:lpstr>Co-Op Info</vt:lpstr>
      <vt:lpstr>Fabric Upcharge</vt:lpstr>
      <vt:lpstr>Pic</vt:lpstr>
      <vt:lpstr>PICTURE1</vt:lpstr>
      <vt:lpstr>PICTURE2</vt:lpstr>
      <vt:lpstr>PICTURE3</vt:lpstr>
      <vt:lpstr>Calculator!Print_Area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Tomokiyo</dc:creator>
  <cp:lastModifiedBy>Nathaniel Tomokiyo</cp:lastModifiedBy>
  <cp:lastPrinted>2024-02-19T17:39:26Z</cp:lastPrinted>
  <dcterms:created xsi:type="dcterms:W3CDTF">2022-05-10T15:22:05Z</dcterms:created>
  <dcterms:modified xsi:type="dcterms:W3CDTF">2025-05-22T17:19:40Z</dcterms:modified>
  <cp:contentStatus/>
</cp:coreProperties>
</file>